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940" yWindow="-120" windowWidth="13140" windowHeight="12555"/>
  </bookViews>
  <sheets>
    <sheet name="2.15_ЕКТ" sheetId="1" r:id="rId1"/>
    <sheet name="2.14_Индивид" sheetId="2" r:id="rId2"/>
  </sheets>
  <definedNames>
    <definedName name="Кв">#REF!</definedName>
    <definedName name="Кн">#REF!</definedName>
    <definedName name="_xlnm.Print_Area" localSheetId="0">'2.15_ЕКТ'!$A$1:$K$351</definedName>
    <definedName name="Рсрi">#REF!</definedName>
  </definedNames>
  <calcPr calcId="145621" calcMode="autoNoTable" iterate="1"/>
</workbook>
</file>

<file path=xl/calcChain.xml><?xml version="1.0" encoding="utf-8"?>
<calcChain xmlns="http://schemas.openxmlformats.org/spreadsheetml/2006/main">
  <c r="K36" i="2" l="1"/>
  <c r="K35" i="2"/>
  <c r="K34" i="2"/>
  <c r="H34" i="2"/>
  <c r="K33" i="2"/>
  <c r="H33" i="2"/>
  <c r="J32" i="2"/>
  <c r="J31" i="2"/>
  <c r="H31" i="2"/>
  <c r="K30" i="2"/>
  <c r="L29" i="2"/>
  <c r="K29" i="2"/>
  <c r="J29" i="2"/>
  <c r="H29" i="2"/>
  <c r="K28" i="2"/>
  <c r="I28" i="2"/>
  <c r="H28" i="2"/>
  <c r="K27" i="2"/>
  <c r="J27" i="2"/>
  <c r="I27" i="2"/>
  <c r="H27" i="2"/>
  <c r="K26" i="2"/>
  <c r="K25" i="2"/>
  <c r="H25" i="2"/>
  <c r="K24" i="2"/>
  <c r="H24" i="2"/>
  <c r="K23" i="2"/>
  <c r="H23" i="2"/>
  <c r="K22" i="2"/>
  <c r="H22" i="2"/>
  <c r="K21" i="2"/>
  <c r="H21" i="2"/>
  <c r="K20" i="2"/>
  <c r="K19" i="2"/>
  <c r="J19" i="2"/>
  <c r="I19" i="2"/>
  <c r="H19" i="2"/>
  <c r="K18" i="2"/>
  <c r="J18" i="2"/>
  <c r="K17" i="2"/>
  <c r="J17" i="2"/>
  <c r="I17" i="2"/>
  <c r="K16" i="2"/>
  <c r="K15" i="2"/>
  <c r="L14" i="2"/>
  <c r="K14" i="2"/>
  <c r="L13" i="2"/>
  <c r="K13" i="2"/>
  <c r="I13" i="2"/>
  <c r="K12" i="2"/>
  <c r="L11" i="2"/>
  <c r="K11" i="2"/>
  <c r="K10" i="2"/>
  <c r="H10" i="2"/>
  <c r="L9" i="2"/>
  <c r="K9" i="2"/>
  <c r="J9" i="2"/>
  <c r="I9" i="2"/>
  <c r="H9" i="2"/>
  <c r="L8" i="2"/>
  <c r="K8" i="2"/>
  <c r="H8" i="2"/>
  <c r="L7" i="2"/>
  <c r="K7" i="2"/>
  <c r="I7" i="2"/>
  <c r="H7" i="2"/>
  <c r="H5" i="2"/>
  <c r="K314" i="1" l="1"/>
  <c r="J314" i="1"/>
  <c r="I314" i="1"/>
  <c r="K313" i="1"/>
  <c r="J313" i="1"/>
  <c r="I313" i="1"/>
  <c r="K312" i="1"/>
  <c r="I312" i="1"/>
  <c r="K311" i="1"/>
  <c r="I311" i="1"/>
</calcChain>
</file>

<file path=xl/sharedStrings.xml><?xml version="1.0" encoding="utf-8"?>
<sst xmlns="http://schemas.openxmlformats.org/spreadsheetml/2006/main" count="874" uniqueCount="115">
  <si>
    <t>Одноставочный тариф (руб./МВт*ч)</t>
  </si>
  <si>
    <t>Ставка за оплату потерь э/э  в сетях (руб./МВт*ч)</t>
  </si>
  <si>
    <t>№ тарифного решения</t>
  </si>
  <si>
    <t>Тарифное меню - услуги по передаче электроэнергии</t>
  </si>
  <si>
    <t>Дата ввода тарифного решения</t>
  </si>
  <si>
    <t>Форма № 2.15</t>
  </si>
  <si>
    <t xml:space="preserve">Группа потребителей </t>
  </si>
  <si>
    <t>Диапазоны напряжения</t>
  </si>
  <si>
    <t>Двухставочный тариф</t>
  </si>
  <si>
    <t>Ставка за содержание электрических сетей (руб./МВт. Мес.)</t>
  </si>
  <si>
    <t>Филиал ОАО "МРСК Сибири"-"Алтайэнерго"</t>
  </si>
  <si>
    <t>Прочие потребители</t>
  </si>
  <si>
    <t>ВН</t>
  </si>
  <si>
    <t>СН1</t>
  </si>
  <si>
    <t>СН2</t>
  </si>
  <si>
    <t>НН</t>
  </si>
  <si>
    <t>Филиал ОАО "МРСК Сибири" - "Бурятэнерго"</t>
  </si>
  <si>
    <t>ВН1</t>
  </si>
  <si>
    <t>ТВН1=ТсодФСК+(550*ЭПО ВН1)/Э М ВН1</t>
  </si>
  <si>
    <t>ТпотПВ1=(583,25*НТПЭ)</t>
  </si>
  <si>
    <t>ТпотВН1=(583,25*НТПЭ)</t>
  </si>
  <si>
    <t>Филиал ОАО "МРСК Сибири"-"Горно-Алтайские электрические сети"</t>
  </si>
  <si>
    <t>Филиал ОАО "МРСК Сибири" - "Кузбассэнерго - РЭС"</t>
  </si>
  <si>
    <t>Филиал ОАО "МРСК Сибири" - "Красноярскэнерго"</t>
  </si>
  <si>
    <t>Филиал ОАО "МРСК Сибири" - "Омскэнерго"</t>
  </si>
  <si>
    <t>х</t>
  </si>
  <si>
    <t>Филиал ОАО "МРСК Сибири" - "Хакасэнерго"</t>
  </si>
  <si>
    <t>ОАО "МРСК Сибири"</t>
  </si>
  <si>
    <t>Наименование филиала</t>
  </si>
  <si>
    <t>№677</t>
  </si>
  <si>
    <t>с 01.07.2015 по 31.12.2015</t>
  </si>
  <si>
    <t>с 01.01.2015 по 30.06.2015</t>
  </si>
  <si>
    <t>Приравненные к населению категории потребителей</t>
  </si>
  <si>
    <t>Население, за исключением указанного в двух последующих пунктах</t>
  </si>
  <si>
    <t>Население, проживающее в городских населенных пунктах в домах, оборудованных в установленном порядке стационарными электроплитами и (или) электроотопительными установками</t>
  </si>
  <si>
    <t xml:space="preserve">Население, проживающее в сельских населенных пунктах </t>
  </si>
  <si>
    <t>Население и приравненные к нему категории потребителей (тарифы указываются с НДС)</t>
  </si>
  <si>
    <t xml:space="preserve"> </t>
  </si>
  <si>
    <t xml:space="preserve">№ 1/37 </t>
  </si>
  <si>
    <t xml:space="preserve"> № 47/3 </t>
  </si>
  <si>
    <t>№1031 
(в редакции  №1103)</t>
  </si>
  <si>
    <t>20.12.2014
(30.12.2014)</t>
  </si>
  <si>
    <t>Население, проживающее в городских населенных пунктах в домах , оборудованных в установленном порядке стационарными электроплитами и (или стационарными электроотопительными установками). (тарифы указаны c учетом НДС)</t>
  </si>
  <si>
    <t>с 01.07.2015по 31.12.2015</t>
  </si>
  <si>
    <t>Прочие потребители (тарифы указаны без учета НДС)</t>
  </si>
  <si>
    <t xml:space="preserve">
Население, проживающее в сельских населенных пунктах (тарифы указаны c учетом НДС)</t>
  </si>
  <si>
    <t>Приравненные к населению категории потребителей (тарифы указаны c учетом НДС)</t>
  </si>
  <si>
    <t>Население за исключением перечисленных в 3-х предыдущих пунктах (тарифы указаны c учетом НДС)</t>
  </si>
  <si>
    <t>№660/78</t>
  </si>
  <si>
    <t xml:space="preserve"> 26.12.2014</t>
  </si>
  <si>
    <t>Прочие потребители
(тарифы указаны без НДС)</t>
  </si>
  <si>
    <t xml:space="preserve">1. Население и приравненные к нему категории потребителей </t>
  </si>
  <si>
    <t>1.1. Населениеи и приравненные к нему категории потребителей, за исключением указанного в п. 1.2. и 1.3.</t>
  </si>
  <si>
    <t>1.2. Население, проживающее в городских населенных пунктах в домах, оборудованных в установленном порядке стационарными электроплитами и (или) электроотопительными установками и приравненные к ним</t>
  </si>
  <si>
    <t>1.3. Население, проживающее в сельских населенных пунктах и приравненные к ним</t>
  </si>
  <si>
    <t>1.4. Приравненные к населению категории потребителей, за исключением указанных в пункте 71(1) Основ ценообразования:</t>
  </si>
  <si>
    <t>№347-п
№348-п</t>
  </si>
  <si>
    <t xml:space="preserve">19.12.2014
</t>
  </si>
  <si>
    <t>Прочие потребители
(без НДС)</t>
  </si>
  <si>
    <t>Бюджетные потребители
(тарифы указаны без НДС)</t>
  </si>
  <si>
    <t>Население, за исключением городского населения с электроплитами и сельского населения (в пределах социальной нормы)
(тарифы указаны без НДС)</t>
  </si>
  <si>
    <t>Население, за исключением городского населения с электроплитами и сельского населения (сверх социальной нормы)
(тарифы указаны без НДС)</t>
  </si>
  <si>
    <t>Городское населенеие с эл.пл. (в пределах социальной нормы)
(тарифы указаны без НДС)</t>
  </si>
  <si>
    <t>Городское населенеие с эл.пл. (сверх социальной нормы)
(тарифы указаны без НДС)</t>
  </si>
  <si>
    <t>Сельское население (в пределах социальной нормы)
(тарифы указаны без НДС)</t>
  </si>
  <si>
    <t>Сельское население (сверх социальной нормы)
(тарифы указаны без НДС)</t>
  </si>
  <si>
    <t>Потребители, приравненные к населению  (в пределах социальной нормы)
(тарифы указаны без НДС)</t>
  </si>
  <si>
    <t>Потребители, приравненные к населению (в пределах социальной нормы)
(тарифы указаны без НДС)</t>
  </si>
  <si>
    <t>Население
(тарифы указаны без НДС)</t>
  </si>
  <si>
    <t>Население (тарифы указаны без НДС)</t>
  </si>
  <si>
    <t>Дата принятия тарифного решения</t>
  </si>
  <si>
    <t>Источник публикации</t>
  </si>
  <si>
    <t>Дата публикации</t>
  </si>
  <si>
    <t>Газета "Хакасия"  №10-11 (22867-22868)</t>
  </si>
  <si>
    <t>№ 130-э (в ред. № 5-э)</t>
  </si>
  <si>
    <t>30.12.2014 (24.06.2015)</t>
  </si>
  <si>
    <t>1.4.4. Объединения граждан, приобретающих электрическую энергию (мощность) для использования в принадлежащих им хозяйственных постройках (погреба, сараи); некоммерческие объединения граждан (гаражно-строительные, гаражные кооперативы) и граждан, владеющие отдельно стоящими гаражами, приобретающие электрическую энергию (мощность) в целях потребления на коммунально-бытовые нужды и не используемую для осуществления коммерческой деятельности.  Гарантирующие поставщики, энергосбытовые, энергоснабжающие организации, приобретающие электрическую энергию (мощность) в целях дальнейшей продажи приравненным к населению категориям потребителей, указанным в данном пункте.</t>
  </si>
  <si>
    <t>1.4.3. Содержащиеся за счет прихожан религиозные организации. Гарантирующие поставщики, энергосбытовые, энергоснабжающие организации, приобретающие электрическую энергию (мощность) в целях дальнейшей продажи приравненным к населению категориям потребителей, указанным в данном пункте</t>
  </si>
  <si>
    <t>1.4.2. Юридические лица, приобретающие электирическую энергию (мощность) в целях потребления осужденными в помещениях для их содержания при условии наличия раздельного учета электрической энергии для указанных помещений. Гарантирующие поставщики, энергосбытовые, энергоснабжающие организации, приобретающие электрическую энергию (мощность) в целях дальнейшей продажи приравненным к населению категориям потребителей, указанным в данном пункте</t>
  </si>
  <si>
    <t>1.4.1. Садоводческие, огороднические или дачные некоммерческие объединения граждан - некоммерческие организации, учрежденные гражданами на добровольных началах для содействия ее членам в решении общих социально-хозяйственных задач ведения садоводства, огородничества и дачного хозяйства. Гарантирующие поставщики, энергосбытовые, энергоснабжающие организации, приобретающие электрическую энергию (мощность) в целях дальнейшей продажи приравненным к населению категориям потребителей, указанным в данном пункте.</t>
  </si>
  <si>
    <t>01.01.2015 (01.07.2015)</t>
  </si>
  <si>
    <t>Тарифы для взаиморасчетов между сетевыми организациями на 2015 год</t>
  </si>
  <si>
    <t>Форма № 2.14</t>
  </si>
  <si>
    <t>№
п/п</t>
  </si>
  <si>
    <t>Дата тарифного решения</t>
  </si>
  <si>
    <t>Наименование организации</t>
  </si>
  <si>
    <t>Срок действия тарифов</t>
  </si>
  <si>
    <t>Ставка на содержание эл. сетей , руб./МВт.мес</t>
  </si>
  <si>
    <t>Ставка на оплату потерь э/э в сетях, руб./МВт*ч.</t>
  </si>
  <si>
    <t>Одноставочный тариф, руб./МВт*ч.</t>
  </si>
  <si>
    <t xml:space="preserve">База для расчета тарифов*
 (Полезный отпуск э/э, МВт.ч.)
</t>
  </si>
  <si>
    <t xml:space="preserve">База для расчета тарифов* 
(мощность, МВт.)
</t>
  </si>
  <si>
    <t xml:space="preserve">№131-э (изм. № 6-э) </t>
  </si>
  <si>
    <t>17.01.2015 (03.07.2015)</t>
  </si>
  <si>
    <t>Газета «Хакасия» № 5 (22862),                      № 124 (22981)</t>
  </si>
  <si>
    <t>ОАО "МРСК Сибири" - филиал "Хакасэнерго" - МП "Абаканские электрические сети" (без НДС)</t>
  </si>
  <si>
    <t xml:space="preserve">с 01.01.2015 по 30.06.2015      </t>
  </si>
  <si>
    <t xml:space="preserve"> ОАО "Оборонэнерго" - ОАО "МРСК Сибири" - филиал "Хакасэнерго" (без НДС)</t>
  </si>
  <si>
    <t>ООО "СУЭК Хакасия" - ОАО "МРСК Сибири" - филиал "Хакасэнерго" (без НДС)</t>
  </si>
  <si>
    <t>ОАО "РЖД" - ОАО "МРСК Сибири" - филиал "Хакасэнерго" (без НДС)</t>
  </si>
  <si>
    <t>ООО "Абаза-энерго" - ОАО "МРСК Сибири" - филиал "Хакасэнерго" (без НДС)</t>
  </si>
  <si>
    <t>ООО "МРЭС" - ОАО "МРСК Сибири" - филиал "Хакасэнерго" (без НДС)</t>
  </si>
  <si>
    <t>ОАО "Абаканвагонмаш" - ОАО "МРСК Сибири" - филиал "Хакасэнерго" (без НДС)</t>
  </si>
  <si>
    <t>ОАО "Коммунаровский рудник" - ОАО "МРСК Сибири" - филиал "Хакасэнерго" (без НДС)</t>
  </si>
  <si>
    <t>ОАО "Аэропорт-Абакан" - ОАО "МРСК Сибири" - филиал "Хакасэнерго" (без НДС)</t>
  </si>
  <si>
    <t>ООО "УК Разрез Степной" - ОАО "МРСК Сибири" - филиал "Хакасэнерго" (без НДС)</t>
  </si>
  <si>
    <t>ГУП РХ "Хакресводоканал" - ОАО "МРСК Сибири" - филиал "Хакасэнерго" (без НДС)</t>
  </si>
  <si>
    <t>ООО "Электросервис" - ОАО "МРСК Сибири" - филиал "Хакасэнерго" (НДС не предусмотрен)</t>
  </si>
  <si>
    <t>ООО "Энерготранзит" - ОАО "МРСК Сибири" - филиал "Хакасэнерго" (НДС не предусмотрен)</t>
  </si>
  <si>
    <t>ОАО "РУСАЛ-САЗ" - ОАО "МРСК Сибири" - филиал "Хакасэнерго" (без НДС)</t>
  </si>
  <si>
    <t>ООО "Электрические сети и системы" - ОАО "МРСК Сибири" - филиал "Хакасэнерго" (без НДС)</t>
  </si>
  <si>
    <t>ООО "Экопромпуть" - ОАО "МРСК Сибири" - филиал "Хакасэнерго" (без НДС)</t>
  </si>
  <si>
    <t>*</t>
  </si>
  <si>
    <t>Примечание: Официально подтвержденных протоколом Госкомтарифэнерго Хакасии данных нет (Полезный отпуск, мощность)</t>
  </si>
  <si>
    <t>Единые (котловые) тарифы на услуги по передаче э/э на 2015 год (пересмотр с 01.07.2015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</si>
</sst>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h\:mm\:ss;@"/>
    <numFmt numFmtId="165" formatCode="0.000"/>
    <numFmt numFmtId="166" formatCode="#,##0.0"/>
  </numFmts>
  <fonts count="3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 Cyr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0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0" borderId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7" fillId="7" borderId="2" applyNumberFormat="0" applyAlignment="0" applyProtection="0"/>
    <xf numFmtId="0" fontId="8" fillId="20" borderId="3" applyNumberFormat="0" applyAlignment="0" applyProtection="0"/>
    <xf numFmtId="0" fontId="9" fillId="20" borderId="2" applyNumberFormat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7" applyNumberFormat="0" applyFill="0" applyAlignment="0" applyProtection="0"/>
    <xf numFmtId="0" fontId="14" fillId="21" borderId="8" applyNumberFormat="0" applyAlignment="0" applyProtection="0"/>
    <xf numFmtId="0" fontId="15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4" fillId="23" borderId="9" applyNumberFormat="0" applyFont="0" applyAlignment="0" applyProtection="0"/>
    <xf numFmtId="0" fontId="19" fillId="0" borderId="10" applyNumberFormat="0" applyFill="0" applyAlignment="0" applyProtection="0"/>
    <xf numFmtId="0" fontId="20" fillId="0" borderId="0"/>
    <xf numFmtId="0" fontId="20" fillId="0" borderId="0"/>
    <xf numFmtId="0" fontId="21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4" fontId="22" fillId="0" borderId="0">
      <alignment vertical="top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 applyNumberFormat="0" applyFill="0" applyBorder="0" applyAlignment="0" applyProtection="0"/>
    <xf numFmtId="43" fontId="6" fillId="0" borderId="0" applyFont="0" applyFill="0" applyBorder="0" applyAlignment="0" applyProtection="0"/>
    <xf numFmtId="0" fontId="24" fillId="4" borderId="0" applyNumberFormat="0" applyBorder="0" applyAlignment="0" applyProtection="0"/>
    <xf numFmtId="0" fontId="6" fillId="0" borderId="0"/>
    <xf numFmtId="0" fontId="6" fillId="0" borderId="0"/>
    <xf numFmtId="0" fontId="6" fillId="0" borderId="0"/>
  </cellStyleXfs>
  <cellXfs count="166">
    <xf numFmtId="0" fontId="0" fillId="0" borderId="0" xfId="0"/>
    <xf numFmtId="0" fontId="2" fillId="0" borderId="0" xfId="0" applyFont="1"/>
    <xf numFmtId="0" fontId="1" fillId="0" borderId="0" xfId="0" applyFont="1"/>
    <xf numFmtId="0" fontId="26" fillId="0" borderId="1" xfId="0" applyFont="1" applyBorder="1" applyAlignment="1">
      <alignment horizontal="center"/>
    </xf>
    <xf numFmtId="4" fontId="26" fillId="0" borderId="1" xfId="197" applyNumberFormat="1" applyFont="1" applyBorder="1" applyAlignment="1">
      <alignment horizontal="center" vertical="center"/>
    </xf>
    <xf numFmtId="4" fontId="26" fillId="0" borderId="1" xfId="0" applyNumberFormat="1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4" fontId="26" fillId="0" borderId="1" xfId="0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/>
    </xf>
    <xf numFmtId="4" fontId="26" fillId="0" borderId="1" xfId="0" applyNumberFormat="1" applyFont="1" applyBorder="1" applyAlignment="1">
      <alignment horizontal="center"/>
    </xf>
    <xf numFmtId="0" fontId="26" fillId="0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31" fillId="0" borderId="0" xfId="0" applyFont="1"/>
    <xf numFmtId="4" fontId="26" fillId="0" borderId="21" xfId="0" applyNumberFormat="1" applyFont="1" applyBorder="1" applyAlignment="1">
      <alignment horizontal="center" vertical="center"/>
    </xf>
    <xf numFmtId="4" fontId="26" fillId="0" borderId="21" xfId="200" applyNumberFormat="1" applyFont="1" applyBorder="1" applyAlignment="1">
      <alignment horizontal="center" vertical="center" wrapText="1"/>
    </xf>
    <xf numFmtId="165" fontId="26" fillId="0" borderId="21" xfId="0" applyNumberFormat="1" applyFont="1" applyFill="1" applyBorder="1" applyAlignment="1">
      <alignment horizontal="center"/>
    </xf>
    <xf numFmtId="2" fontId="26" fillId="0" borderId="21" xfId="0" applyNumberFormat="1" applyFont="1" applyBorder="1" applyAlignment="1">
      <alignment horizontal="center"/>
    </xf>
    <xf numFmtId="2" fontId="26" fillId="0" borderId="21" xfId="0" applyNumberFormat="1" applyFont="1" applyFill="1" applyBorder="1" applyAlignment="1">
      <alignment horizontal="center"/>
    </xf>
    <xf numFmtId="4" fontId="26" fillId="0" borderId="21" xfId="0" applyNumberFormat="1" applyFont="1" applyBorder="1" applyAlignment="1">
      <alignment horizontal="center"/>
    </xf>
    <xf numFmtId="4" fontId="26" fillId="0" borderId="23" xfId="0" applyNumberFormat="1" applyFont="1" applyBorder="1" applyAlignment="1">
      <alignment horizontal="center"/>
    </xf>
    <xf numFmtId="4" fontId="26" fillId="0" borderId="25" xfId="0" applyNumberFormat="1" applyFont="1" applyBorder="1" applyAlignment="1">
      <alignment horizontal="center"/>
    </xf>
    <xf numFmtId="0" fontId="26" fillId="0" borderId="21" xfId="0" applyFont="1" applyBorder="1" applyAlignment="1">
      <alignment horizontal="center"/>
    </xf>
    <xf numFmtId="4" fontId="26" fillId="0" borderId="21" xfId="0" applyNumberFormat="1" applyFont="1" applyFill="1" applyBorder="1" applyAlignment="1">
      <alignment horizontal="center" vertical="center"/>
    </xf>
    <xf numFmtId="4" fontId="26" fillId="0" borderId="23" xfId="0" applyNumberFormat="1" applyFont="1" applyFill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5" fillId="0" borderId="1" xfId="200" applyFont="1" applyBorder="1" applyAlignment="1">
      <alignment horizontal="center" vertical="center" wrapText="1"/>
    </xf>
    <xf numFmtId="0" fontId="28" fillId="0" borderId="1" xfId="201" applyFont="1" applyBorder="1" applyAlignment="1">
      <alignment horizontal="center" vertical="center"/>
    </xf>
    <xf numFmtId="166" fontId="28" fillId="0" borderId="1" xfId="201" applyNumberFormat="1" applyFont="1" applyBorder="1" applyAlignment="1">
      <alignment horizontal="center" vertical="center"/>
    </xf>
    <xf numFmtId="166" fontId="28" fillId="0" borderId="1" xfId="201" applyNumberFormat="1" applyFont="1" applyBorder="1" applyAlignment="1">
      <alignment horizontal="center"/>
    </xf>
    <xf numFmtId="4" fontId="28" fillId="0" borderId="1" xfId="201" applyNumberFormat="1" applyFont="1" applyBorder="1" applyAlignment="1">
      <alignment horizontal="center"/>
    </xf>
    <xf numFmtId="166" fontId="28" fillId="0" borderId="21" xfId="201" applyNumberFormat="1" applyFont="1" applyBorder="1" applyAlignment="1">
      <alignment horizontal="center"/>
    </xf>
    <xf numFmtId="4" fontId="28" fillId="0" borderId="21" xfId="201" applyNumberFormat="1" applyFont="1" applyBorder="1" applyAlignment="1">
      <alignment horizontal="center"/>
    </xf>
    <xf numFmtId="4" fontId="0" fillId="0" borderId="0" xfId="0" applyNumberFormat="1"/>
    <xf numFmtId="0" fontId="25" fillId="0" borderId="21" xfId="20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/>
    </xf>
    <xf numFmtId="4" fontId="6" fillId="0" borderId="21" xfId="0" applyNumberFormat="1" applyFont="1" applyBorder="1" applyAlignment="1">
      <alignment horizontal="center"/>
    </xf>
    <xf numFmtId="0" fontId="27" fillId="0" borderId="1" xfId="200" applyFont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/>
    </xf>
    <xf numFmtId="4" fontId="26" fillId="0" borderId="12" xfId="0" applyNumberFormat="1" applyFont="1" applyFill="1" applyBorder="1" applyAlignment="1">
      <alignment horizontal="center" vertical="center"/>
    </xf>
    <xf numFmtId="4" fontId="26" fillId="0" borderId="35" xfId="0" applyNumberFormat="1" applyFont="1" applyFill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32" fillId="0" borderId="0" xfId="0" applyFont="1"/>
    <xf numFmtId="2" fontId="26" fillId="0" borderId="35" xfId="0" applyNumberFormat="1" applyFont="1" applyBorder="1" applyAlignment="1">
      <alignment horizontal="center"/>
    </xf>
    <xf numFmtId="0" fontId="29" fillId="0" borderId="23" xfId="200" applyFont="1" applyBorder="1" applyAlignment="1">
      <alignment horizontal="center" vertical="center" wrapText="1"/>
    </xf>
    <xf numFmtId="0" fontId="27" fillId="0" borderId="1" xfId="200" applyFont="1" applyBorder="1" applyAlignment="1">
      <alignment horizontal="center" vertical="center" wrapText="1"/>
    </xf>
    <xf numFmtId="0" fontId="27" fillId="0" borderId="12" xfId="200" applyFont="1" applyBorder="1" applyAlignment="1">
      <alignment horizontal="center" vertical="center" wrapText="1"/>
    </xf>
    <xf numFmtId="0" fontId="26" fillId="0" borderId="35" xfId="200" applyFont="1" applyBorder="1" applyAlignment="1">
      <alignment horizontal="center" vertical="center" wrapText="1"/>
    </xf>
    <xf numFmtId="0" fontId="26" fillId="0" borderId="1" xfId="200" applyFont="1" applyBorder="1" applyAlignment="1">
      <alignment horizontal="center" vertical="center" wrapText="1"/>
    </xf>
    <xf numFmtId="0" fontId="27" fillId="0" borderId="21" xfId="20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/>
    </xf>
    <xf numFmtId="4" fontId="26" fillId="0" borderId="35" xfId="200" applyNumberFormat="1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/>
    </xf>
    <xf numFmtId="4" fontId="26" fillId="0" borderId="35" xfId="0" applyNumberFormat="1" applyFont="1" applyBorder="1" applyAlignment="1">
      <alignment horizontal="center"/>
    </xf>
    <xf numFmtId="0" fontId="28" fillId="0" borderId="23" xfId="201" applyFont="1" applyBorder="1" applyAlignment="1">
      <alignment horizontal="center" vertical="center"/>
    </xf>
    <xf numFmtId="4" fontId="28" fillId="0" borderId="23" xfId="201" applyNumberFormat="1" applyFont="1" applyBorder="1" applyAlignment="1">
      <alignment horizontal="center"/>
    </xf>
    <xf numFmtId="4" fontId="28" fillId="0" borderId="25" xfId="201" applyNumberFormat="1" applyFont="1" applyBorder="1" applyAlignment="1">
      <alignment horizontal="center"/>
    </xf>
    <xf numFmtId="0" fontId="1" fillId="0" borderId="0" xfId="0" applyFont="1"/>
    <xf numFmtId="2" fontId="26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/>
    <xf numFmtId="0" fontId="27" fillId="0" borderId="1" xfId="200" applyFont="1" applyBorder="1" applyAlignment="1">
      <alignment horizontal="center" vertical="center" wrapText="1"/>
    </xf>
    <xf numFmtId="0" fontId="27" fillId="0" borderId="21" xfId="200" applyFont="1" applyBorder="1" applyAlignment="1">
      <alignment horizontal="center" vertical="center" wrapText="1"/>
    </xf>
    <xf numFmtId="14" fontId="26" fillId="0" borderId="18" xfId="0" applyNumberFormat="1" applyFont="1" applyFill="1" applyBorder="1" applyAlignment="1">
      <alignment horizontal="center" vertical="center" wrapText="1"/>
    </xf>
    <xf numFmtId="14" fontId="26" fillId="0" borderId="1" xfId="0" applyNumberFormat="1" applyFont="1" applyFill="1" applyBorder="1" applyAlignment="1">
      <alignment horizontal="center" vertical="center" wrapText="1"/>
    </xf>
    <xf numFmtId="14" fontId="26" fillId="0" borderId="23" xfId="0" applyNumberFormat="1" applyFont="1" applyFill="1" applyBorder="1" applyAlignment="1">
      <alignment horizontal="center" vertical="center" wrapText="1"/>
    </xf>
    <xf numFmtId="14" fontId="26" fillId="0" borderId="27" xfId="0" applyNumberFormat="1" applyFont="1" applyBorder="1" applyAlignment="1">
      <alignment horizontal="center" vertical="center" wrapText="1"/>
    </xf>
    <xf numFmtId="14" fontId="26" fillId="0" borderId="13" xfId="0" applyNumberFormat="1" applyFont="1" applyBorder="1" applyAlignment="1">
      <alignment horizontal="center" vertical="center" wrapText="1"/>
    </xf>
    <xf numFmtId="14" fontId="26" fillId="0" borderId="24" xfId="0" applyNumberFormat="1" applyFont="1" applyBorder="1" applyAlignment="1">
      <alignment horizontal="center" vertical="center" wrapText="1"/>
    </xf>
    <xf numFmtId="14" fontId="26" fillId="0" borderId="18" xfId="0" applyNumberFormat="1" applyFont="1" applyBorder="1" applyAlignment="1">
      <alignment horizontal="center" vertical="center" wrapText="1"/>
    </xf>
    <xf numFmtId="14" fontId="26" fillId="0" borderId="1" xfId="0" applyNumberFormat="1" applyFont="1" applyBorder="1" applyAlignment="1">
      <alignment horizontal="center" vertical="center" wrapText="1"/>
    </xf>
    <xf numFmtId="14" fontId="26" fillId="0" borderId="12" xfId="0" applyNumberFormat="1" applyFont="1" applyBorder="1" applyAlignment="1">
      <alignment horizontal="center" vertical="center" wrapText="1"/>
    </xf>
    <xf numFmtId="14" fontId="27" fillId="0" borderId="18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0" borderId="39" xfId="0" applyFont="1" applyBorder="1" applyAlignment="1">
      <alignment horizontal="center" vertical="center" wrapText="1"/>
    </xf>
    <xf numFmtId="0" fontId="27" fillId="0" borderId="40" xfId="0" applyFont="1" applyBorder="1" applyAlignment="1">
      <alignment horizontal="center" vertical="center" wrapText="1"/>
    </xf>
    <xf numFmtId="0" fontId="27" fillId="0" borderId="1" xfId="200" applyFont="1" applyFill="1" applyBorder="1" applyAlignment="1">
      <alignment horizontal="center" vertical="center" wrapText="1"/>
    </xf>
    <xf numFmtId="0" fontId="27" fillId="0" borderId="21" xfId="200" applyFont="1" applyFill="1" applyBorder="1" applyAlignment="1">
      <alignment horizontal="center" vertical="center" wrapText="1"/>
    </xf>
    <xf numFmtId="0" fontId="27" fillId="0" borderId="18" xfId="200" applyFont="1" applyBorder="1" applyAlignment="1">
      <alignment horizontal="center" vertical="center" wrapText="1"/>
    </xf>
    <xf numFmtId="0" fontId="27" fillId="0" borderId="19" xfId="20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15" xfId="200" applyFont="1" applyFill="1" applyBorder="1" applyAlignment="1">
      <alignment horizontal="center" vertical="center" wrapText="1"/>
    </xf>
    <xf numFmtId="0" fontId="27" fillId="0" borderId="16" xfId="200" applyFont="1" applyFill="1" applyBorder="1" applyAlignment="1">
      <alignment horizontal="center" vertical="center" wrapText="1"/>
    </xf>
    <xf numFmtId="0" fontId="27" fillId="0" borderId="33" xfId="200" applyFont="1" applyFill="1" applyBorder="1" applyAlignment="1">
      <alignment horizontal="center" vertical="center" wrapText="1"/>
    </xf>
    <xf numFmtId="0" fontId="27" fillId="0" borderId="11" xfId="200" applyFont="1" applyBorder="1" applyAlignment="1">
      <alignment horizontal="center" vertical="center" wrapText="1"/>
    </xf>
    <xf numFmtId="0" fontId="27" fillId="0" borderId="38" xfId="20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28" xfId="200" applyFont="1" applyBorder="1" applyAlignment="1">
      <alignment horizontal="center" vertical="center" wrapText="1"/>
    </xf>
    <xf numFmtId="0" fontId="27" fillId="0" borderId="24" xfId="0" applyFont="1" applyBorder="1" applyAlignment="1">
      <alignment horizontal="center" vertical="center" wrapText="1"/>
    </xf>
    <xf numFmtId="0" fontId="29" fillId="0" borderId="18" xfId="200" applyFont="1" applyBorder="1" applyAlignment="1">
      <alignment horizontal="center" vertical="center" wrapText="1"/>
    </xf>
    <xf numFmtId="0" fontId="29" fillId="0" borderId="23" xfId="200" applyFont="1" applyBorder="1" applyAlignment="1">
      <alignment horizontal="center" vertical="center" wrapText="1"/>
    </xf>
    <xf numFmtId="0" fontId="29" fillId="0" borderId="18" xfId="199" applyFont="1" applyBorder="1" applyAlignment="1">
      <alignment horizontal="center"/>
    </xf>
    <xf numFmtId="0" fontId="29" fillId="0" borderId="19" xfId="200" applyFont="1" applyBorder="1" applyAlignment="1">
      <alignment horizontal="center" vertical="center" wrapText="1"/>
    </xf>
    <xf numFmtId="0" fontId="29" fillId="0" borderId="25" xfId="200" applyFont="1" applyBorder="1" applyAlignment="1">
      <alignment horizontal="center" vertical="center" wrapText="1"/>
    </xf>
    <xf numFmtId="4" fontId="26" fillId="0" borderId="17" xfId="0" applyNumberFormat="1" applyFont="1" applyBorder="1" applyAlignment="1">
      <alignment horizontal="center" vertical="center" wrapText="1"/>
    </xf>
    <xf numFmtId="4" fontId="26" fillId="0" borderId="20" xfId="0" applyNumberFormat="1" applyFont="1" applyBorder="1" applyAlignment="1">
      <alignment horizontal="center" vertical="center" wrapText="1"/>
    </xf>
    <xf numFmtId="4" fontId="26" fillId="0" borderId="26" xfId="0" applyNumberFormat="1" applyFont="1" applyBorder="1" applyAlignment="1">
      <alignment horizontal="center" vertical="center" wrapText="1"/>
    </xf>
    <xf numFmtId="4" fontId="26" fillId="0" borderId="29" xfId="0" applyNumberFormat="1" applyFont="1" applyBorder="1" applyAlignment="1">
      <alignment horizontal="center" vertical="center" wrapText="1"/>
    </xf>
    <xf numFmtId="4" fontId="26" fillId="0" borderId="36" xfId="0" applyNumberFormat="1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14" fontId="26" fillId="0" borderId="12" xfId="0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0" fontId="27" fillId="0" borderId="21" xfId="0" applyFont="1" applyBorder="1" applyAlignment="1">
      <alignment horizontal="left" vertical="center" wrapText="1"/>
    </xf>
    <xf numFmtId="4" fontId="26" fillId="0" borderId="31" xfId="0" applyNumberFormat="1" applyFont="1" applyBorder="1" applyAlignment="1">
      <alignment horizontal="center" vertical="center" wrapText="1"/>
    </xf>
    <xf numFmtId="4" fontId="26" fillId="0" borderId="32" xfId="0" applyNumberFormat="1" applyFont="1" applyBorder="1" applyAlignment="1">
      <alignment horizontal="center" vertical="center" wrapText="1"/>
    </xf>
    <xf numFmtId="4" fontId="26" fillId="0" borderId="34" xfId="0" applyNumberFormat="1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3" fillId="24" borderId="20" xfId="0" applyFont="1" applyFill="1" applyBorder="1" applyAlignment="1">
      <alignment horizontal="center" vertical="top"/>
    </xf>
    <xf numFmtId="0" fontId="3" fillId="24" borderId="0" xfId="0" applyFont="1" applyFill="1" applyBorder="1" applyAlignment="1">
      <alignment horizontal="center" vertical="top"/>
    </xf>
    <xf numFmtId="0" fontId="27" fillId="0" borderId="15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left" vertical="center" wrapText="1"/>
    </xf>
    <xf numFmtId="0" fontId="27" fillId="0" borderId="33" xfId="0" applyFont="1" applyBorder="1" applyAlignment="1">
      <alignment horizontal="left" vertical="center" wrapText="1"/>
    </xf>
    <xf numFmtId="0" fontId="27" fillId="0" borderId="27" xfId="0" applyFont="1" applyBorder="1" applyAlignment="1">
      <alignment horizontal="center" vertical="center" wrapText="1"/>
    </xf>
    <xf numFmtId="0" fontId="29" fillId="0" borderId="17" xfId="200" applyFont="1" applyBorder="1" applyAlignment="1">
      <alignment horizontal="center" vertical="center" wrapText="1"/>
    </xf>
    <xf numFmtId="0" fontId="29" fillId="0" borderId="22" xfId="200" applyFont="1" applyBorder="1" applyAlignment="1">
      <alignment horizontal="center" vertical="center" wrapText="1"/>
    </xf>
    <xf numFmtId="4" fontId="26" fillId="0" borderId="30" xfId="0" applyNumberFormat="1" applyFont="1" applyBorder="1" applyAlignment="1">
      <alignment horizontal="center" vertical="center" wrapText="1"/>
    </xf>
    <xf numFmtId="0" fontId="26" fillId="0" borderId="18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3" xfId="0" applyFont="1" applyFill="1" applyBorder="1" applyAlignment="1">
      <alignment horizontal="center" vertical="center" wrapText="1"/>
    </xf>
    <xf numFmtId="0" fontId="29" fillId="0" borderId="27" xfId="200" applyFont="1" applyBorder="1" applyAlignment="1">
      <alignment horizontal="center" vertical="center" wrapText="1"/>
    </xf>
    <xf numFmtId="0" fontId="29" fillId="0" borderId="24" xfId="200" applyFont="1" applyBorder="1" applyAlignment="1">
      <alignment horizontal="center" vertical="center" wrapText="1"/>
    </xf>
    <xf numFmtId="0" fontId="28" fillId="25" borderId="31" xfId="0" applyFont="1" applyFill="1" applyBorder="1" applyAlignment="1">
      <alignment horizontal="left" vertical="top" wrapText="1"/>
    </xf>
    <xf numFmtId="0" fontId="28" fillId="25" borderId="32" xfId="0" applyFont="1" applyFill="1" applyBorder="1" applyAlignment="1">
      <alignment horizontal="left" vertical="top" wrapText="1"/>
    </xf>
    <xf numFmtId="0" fontId="28" fillId="25" borderId="34" xfId="0" applyFont="1" applyFill="1" applyBorder="1" applyAlignment="1">
      <alignment horizontal="left" vertical="top" wrapText="1"/>
    </xf>
    <xf numFmtId="0" fontId="28" fillId="25" borderId="31" xfId="0" applyFont="1" applyFill="1" applyBorder="1" applyAlignment="1">
      <alignment horizontal="left" vertical="center" wrapText="1"/>
    </xf>
    <xf numFmtId="0" fontId="28" fillId="25" borderId="32" xfId="0" applyFont="1" applyFill="1" applyBorder="1" applyAlignment="1">
      <alignment horizontal="left" vertical="center" wrapText="1"/>
    </xf>
    <xf numFmtId="0" fontId="28" fillId="25" borderId="34" xfId="0" applyFont="1" applyFill="1" applyBorder="1" applyAlignment="1">
      <alignment horizontal="left" vertical="center" wrapText="1"/>
    </xf>
    <xf numFmtId="0" fontId="28" fillId="25" borderId="17" xfId="0" applyFont="1" applyFill="1" applyBorder="1" applyAlignment="1">
      <alignment horizontal="left" vertical="top" wrapText="1"/>
    </xf>
    <xf numFmtId="0" fontId="28" fillId="25" borderId="41" xfId="0" applyFont="1" applyFill="1" applyBorder="1" applyAlignment="1">
      <alignment horizontal="left" vertical="top" wrapText="1"/>
    </xf>
    <xf numFmtId="0" fontId="28" fillId="25" borderId="42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33" fillId="0" borderId="0" xfId="0" applyFont="1"/>
    <xf numFmtId="0" fontId="34" fillId="0" borderId="43" xfId="0" applyFont="1" applyBorder="1" applyAlignment="1">
      <alignment horizontal="center" vertical="center" wrapText="1"/>
    </xf>
    <xf numFmtId="49" fontId="34" fillId="0" borderId="43" xfId="0" applyNumberFormat="1" applyFont="1" applyBorder="1" applyAlignment="1">
      <alignment horizontal="center" vertical="center" wrapText="1"/>
    </xf>
    <xf numFmtId="49" fontId="29" fillId="0" borderId="43" xfId="0" applyNumberFormat="1" applyFont="1" applyBorder="1" applyAlignment="1">
      <alignment horizontal="center" vertical="center" wrapText="1"/>
    </xf>
    <xf numFmtId="49" fontId="34" fillId="0" borderId="43" xfId="0" applyNumberFormat="1" applyFont="1" applyFill="1" applyBorder="1" applyAlignment="1">
      <alignment horizontal="center" vertical="center" wrapText="1"/>
    </xf>
    <xf numFmtId="0" fontId="26" fillId="0" borderId="43" xfId="0" applyFont="1" applyFill="1" applyBorder="1" applyAlignment="1">
      <alignment horizontal="center" vertical="center" wrapText="1"/>
    </xf>
    <xf numFmtId="0" fontId="26" fillId="0" borderId="43" xfId="0" applyFont="1" applyBorder="1" applyAlignment="1">
      <alignment horizontal="center" vertical="center" wrapText="1"/>
    </xf>
    <xf numFmtId="14" fontId="26" fillId="0" borderId="43" xfId="0" applyNumberFormat="1" applyFont="1" applyBorder="1" applyAlignment="1">
      <alignment horizontal="center" vertical="center" wrapText="1"/>
    </xf>
    <xf numFmtId="0" fontId="26" fillId="0" borderId="43" xfId="0" applyNumberFormat="1" applyFont="1" applyFill="1" applyBorder="1" applyAlignment="1">
      <alignment horizontal="center" vertical="center" wrapText="1"/>
    </xf>
    <xf numFmtId="0" fontId="26" fillId="0" borderId="43" xfId="0" applyNumberFormat="1" applyFont="1" applyFill="1" applyBorder="1" applyAlignment="1">
      <alignment horizontal="center" vertical="center" wrapText="1"/>
    </xf>
    <xf numFmtId="4" fontId="26" fillId="0" borderId="43" xfId="0" applyNumberFormat="1" applyFont="1" applyFill="1" applyBorder="1" applyAlignment="1">
      <alignment horizontal="center" vertical="center" wrapText="1"/>
    </xf>
    <xf numFmtId="166" fontId="26" fillId="0" borderId="43" xfId="0" applyNumberFormat="1" applyFont="1" applyFill="1" applyBorder="1" applyAlignment="1">
      <alignment horizontal="center" vertical="center" wrapText="1"/>
    </xf>
    <xf numFmtId="4" fontId="35" fillId="0" borderId="43" xfId="0" applyNumberFormat="1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vertical="center" wrapText="1"/>
    </xf>
    <xf numFmtId="0" fontId="26" fillId="0" borderId="0" xfId="0" applyFont="1" applyFill="1" applyBorder="1"/>
    <xf numFmtId="0" fontId="26" fillId="0" borderId="0" xfId="0" applyFont="1" applyFill="1"/>
    <xf numFmtId="0" fontId="0" fillId="0" borderId="0" xfId="0" applyAlignment="1">
      <alignment horizontal="center" vertical="center"/>
    </xf>
    <xf numFmtId="0" fontId="26" fillId="0" borderId="31" xfId="0" applyFont="1" applyBorder="1" applyAlignment="1">
      <alignment horizontal="left" vertical="center" wrapText="1"/>
    </xf>
    <xf numFmtId="0" fontId="26" fillId="0" borderId="32" xfId="0" applyFont="1" applyBorder="1" applyAlignment="1">
      <alignment horizontal="left" vertical="center" wrapText="1"/>
    </xf>
    <xf numFmtId="0" fontId="26" fillId="0" borderId="34" xfId="0" applyFont="1" applyBorder="1" applyAlignment="1">
      <alignment horizontal="left" vertical="center" wrapText="1"/>
    </xf>
    <xf numFmtId="0" fontId="3" fillId="25" borderId="15" xfId="0" applyFont="1" applyFill="1" applyBorder="1" applyAlignment="1">
      <alignment horizontal="left" vertical="center" wrapText="1"/>
    </xf>
    <xf numFmtId="0" fontId="3" fillId="25" borderId="16" xfId="0" applyFont="1" applyFill="1" applyBorder="1" applyAlignment="1">
      <alignment horizontal="left" vertical="center" wrapText="1"/>
    </xf>
    <xf numFmtId="0" fontId="3" fillId="25" borderId="33" xfId="0" applyFont="1" applyFill="1" applyBorder="1" applyAlignment="1">
      <alignment horizontal="left" vertical="center" wrapText="1"/>
    </xf>
    <xf numFmtId="0" fontId="3" fillId="25" borderId="40" xfId="0" applyFont="1" applyFill="1" applyBorder="1" applyAlignment="1">
      <alignment horizontal="left" vertical="center" wrapText="1"/>
    </xf>
    <xf numFmtId="0" fontId="3" fillId="25" borderId="44" xfId="0" applyFont="1" applyFill="1" applyBorder="1" applyAlignment="1">
      <alignment horizontal="left" vertical="center" wrapText="1"/>
    </xf>
    <xf numFmtId="0" fontId="3" fillId="25" borderId="45" xfId="0" applyFont="1" applyFill="1" applyBorder="1" applyAlignment="1">
      <alignment horizontal="left" vertical="center" wrapText="1"/>
    </xf>
    <xf numFmtId="0" fontId="30" fillId="0" borderId="46" xfId="0" applyFont="1" applyBorder="1" applyAlignment="1">
      <alignment horizontal="center" vertical="center"/>
    </xf>
  </cellXfs>
  <cellStyles count="202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Normal_Sheet1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10 2 2" xfId="201"/>
    <cellStyle name="Обычный 2" xfId="37"/>
    <cellStyle name="Обычный 2 2" xfId="38"/>
    <cellStyle name="Обычный 3" xfId="39"/>
    <cellStyle name="Обычный_19 07 2007 Тарифы на передачу РСК на 2007 год (2)" xfId="199"/>
    <cellStyle name="Обычный_Приложение 2" xfId="200"/>
    <cellStyle name="Плохой 2" xfId="40"/>
    <cellStyle name="Пояснение 2" xfId="41"/>
    <cellStyle name="Примечание 2" xfId="42"/>
    <cellStyle name="Связанная ячейка 2" xfId="43"/>
    <cellStyle name="Стиль 1" xfId="44"/>
    <cellStyle name="Стиль 1 10" xfId="45"/>
    <cellStyle name="Стиль 1 11" xfId="46"/>
    <cellStyle name="Стиль 1 11 2" xfId="47"/>
    <cellStyle name="Стиль 1 12" xfId="48"/>
    <cellStyle name="Стиль 1 12 2" xfId="49"/>
    <cellStyle name="Стиль 1 12 3" xfId="50"/>
    <cellStyle name="Стиль 1 12 4" xfId="51"/>
    <cellStyle name="Стиль 1 12 5" xfId="52"/>
    <cellStyle name="Стиль 1 12 6" xfId="53"/>
    <cellStyle name="Стиль 1 12 7" xfId="54"/>
    <cellStyle name="Стиль 1 12 8" xfId="55"/>
    <cellStyle name="Стиль 1 12 9" xfId="56"/>
    <cellStyle name="Стиль 1 13" xfId="57"/>
    <cellStyle name="Стиль 1 14" xfId="58"/>
    <cellStyle name="Стиль 1 15" xfId="59"/>
    <cellStyle name="Стиль 1 16" xfId="60"/>
    <cellStyle name="Стиль 1 17" xfId="61"/>
    <cellStyle name="Стиль 1 18" xfId="62"/>
    <cellStyle name="Стиль 1 19" xfId="63"/>
    <cellStyle name="Стиль 1 2" xfId="64"/>
    <cellStyle name="Стиль 1 2 10" xfId="65"/>
    <cellStyle name="Стиль 1 2 11" xfId="66"/>
    <cellStyle name="Стиль 1 2 12" xfId="67"/>
    <cellStyle name="Стиль 1 2 13" xfId="68"/>
    <cellStyle name="Стиль 1 2 14" xfId="69"/>
    <cellStyle name="Стиль 1 2 15" xfId="70"/>
    <cellStyle name="Стиль 1 2 16" xfId="71"/>
    <cellStyle name="Стиль 1 2 17" xfId="72"/>
    <cellStyle name="Стиль 1 2 18" xfId="73"/>
    <cellStyle name="Стиль 1 2 19" xfId="74"/>
    <cellStyle name="Стиль 1 2 2" xfId="75"/>
    <cellStyle name="Стиль 1 2 2 10" xfId="76"/>
    <cellStyle name="Стиль 1 2 2 11" xfId="77"/>
    <cellStyle name="Стиль 1 2 2 12" xfId="78"/>
    <cellStyle name="Стиль 1 2 2 13" xfId="79"/>
    <cellStyle name="Стиль 1 2 2 14" xfId="80"/>
    <cellStyle name="Стиль 1 2 2 15" xfId="81"/>
    <cellStyle name="Стиль 1 2 2 16" xfId="82"/>
    <cellStyle name="Стиль 1 2 2 17" xfId="83"/>
    <cellStyle name="Стиль 1 2 2 18" xfId="84"/>
    <cellStyle name="Стиль 1 2 2 19" xfId="85"/>
    <cellStyle name="Стиль 1 2 2 2" xfId="86"/>
    <cellStyle name="Стиль 1 2 2 2 10" xfId="87"/>
    <cellStyle name="Стиль 1 2 2 2 11" xfId="88"/>
    <cellStyle name="Стиль 1 2 2 2 12" xfId="89"/>
    <cellStyle name="Стиль 1 2 2 2 13" xfId="90"/>
    <cellStyle name="Стиль 1 2 2 2 14" xfId="91"/>
    <cellStyle name="Стиль 1 2 2 2 15" xfId="92"/>
    <cellStyle name="Стиль 1 2 2 2 16" xfId="93"/>
    <cellStyle name="Стиль 1 2 2 2 17" xfId="94"/>
    <cellStyle name="Стиль 1 2 2 2 18" xfId="95"/>
    <cellStyle name="Стиль 1 2 2 2 19" xfId="96"/>
    <cellStyle name="Стиль 1 2 2 2 2" xfId="97"/>
    <cellStyle name="Стиль 1 2 2 2 2 10" xfId="98"/>
    <cellStyle name="Стиль 1 2 2 2 2 11" xfId="99"/>
    <cellStyle name="Стиль 1 2 2 2 2 12" xfId="100"/>
    <cellStyle name="Стиль 1 2 2 2 2 13" xfId="101"/>
    <cellStyle name="Стиль 1 2 2 2 2 14" xfId="102"/>
    <cellStyle name="Стиль 1 2 2 2 2 15" xfId="103"/>
    <cellStyle name="Стиль 1 2 2 2 2 16" xfId="104"/>
    <cellStyle name="Стиль 1 2 2 2 2 17" xfId="105"/>
    <cellStyle name="Стиль 1 2 2 2 2 18" xfId="106"/>
    <cellStyle name="Стиль 1 2 2 2 2 19" xfId="107"/>
    <cellStyle name="Стиль 1 2 2 2 2 2" xfId="108"/>
    <cellStyle name="Стиль 1 2 2 2 2 2 2" xfId="109"/>
    <cellStyle name="Стиль 1 2 2 2 2 2 3" xfId="110"/>
    <cellStyle name="Стиль 1 2 2 2 2 2 4" xfId="111"/>
    <cellStyle name="Стиль 1 2 2 2 2 2 5" xfId="112"/>
    <cellStyle name="Стиль 1 2 2 2 2 2 6" xfId="113"/>
    <cellStyle name="Стиль 1 2 2 2 2 2 7" xfId="114"/>
    <cellStyle name="Стиль 1 2 2 2 2 2 8" xfId="115"/>
    <cellStyle name="Стиль 1 2 2 2 2 2 9" xfId="116"/>
    <cellStyle name="Стиль 1 2 2 2 2 20" xfId="117"/>
    <cellStyle name="Стиль 1 2 2 2 2 21" xfId="118"/>
    <cellStyle name="Стиль 1 2 2 2 2 3" xfId="119"/>
    <cellStyle name="Стиль 1 2 2 2 2 4" xfId="120"/>
    <cellStyle name="Стиль 1 2 2 2 2 5" xfId="121"/>
    <cellStyle name="Стиль 1 2 2 2 2 6" xfId="122"/>
    <cellStyle name="Стиль 1 2 2 2 2 7" xfId="123"/>
    <cellStyle name="Стиль 1 2 2 2 2 8" xfId="124"/>
    <cellStyle name="Стиль 1 2 2 2 2 9" xfId="125"/>
    <cellStyle name="Стиль 1 2 2 2 20" xfId="126"/>
    <cellStyle name="Стиль 1 2 2 2 21" xfId="127"/>
    <cellStyle name="Стиль 1 2 2 2 3" xfId="128"/>
    <cellStyle name="Стиль 1 2 2 2 3 2" xfId="129"/>
    <cellStyle name="Стиль 1 2 2 2 3 3" xfId="130"/>
    <cellStyle name="Стиль 1 2 2 2 3 4" xfId="131"/>
    <cellStyle name="Стиль 1 2 2 2 3 5" xfId="132"/>
    <cellStyle name="Стиль 1 2 2 2 3 6" xfId="133"/>
    <cellStyle name="Стиль 1 2 2 2 3 7" xfId="134"/>
    <cellStyle name="Стиль 1 2 2 2 3 8" xfId="135"/>
    <cellStyle name="Стиль 1 2 2 2 3 9" xfId="136"/>
    <cellStyle name="Стиль 1 2 2 2 4" xfId="137"/>
    <cellStyle name="Стиль 1 2 2 2 5" xfId="138"/>
    <cellStyle name="Стиль 1 2 2 2 6" xfId="139"/>
    <cellStyle name="Стиль 1 2 2 2 7" xfId="140"/>
    <cellStyle name="Стиль 1 2 2 2 8" xfId="141"/>
    <cellStyle name="Стиль 1 2 2 2 9" xfId="142"/>
    <cellStyle name="Стиль 1 2 2 20" xfId="143"/>
    <cellStyle name="Стиль 1 2 2 21" xfId="144"/>
    <cellStyle name="Стиль 1 2 2 3" xfId="145"/>
    <cellStyle name="Стиль 1 2 2 3 2" xfId="146"/>
    <cellStyle name="Стиль 1 2 2 3 3" xfId="147"/>
    <cellStyle name="Стиль 1 2 2 3 4" xfId="148"/>
    <cellStyle name="Стиль 1 2 2 3 5" xfId="149"/>
    <cellStyle name="Стиль 1 2 2 3 6" xfId="150"/>
    <cellStyle name="Стиль 1 2 2 3 7" xfId="151"/>
    <cellStyle name="Стиль 1 2 2 3 8" xfId="152"/>
    <cellStyle name="Стиль 1 2 2 3 9" xfId="153"/>
    <cellStyle name="Стиль 1 2 2 4" xfId="154"/>
    <cellStyle name="Стиль 1 2 2 5" xfId="155"/>
    <cellStyle name="Стиль 1 2 2 6" xfId="156"/>
    <cellStyle name="Стиль 1 2 2 7" xfId="157"/>
    <cellStyle name="Стиль 1 2 2 8" xfId="158"/>
    <cellStyle name="Стиль 1 2 2 9" xfId="159"/>
    <cellStyle name="Стиль 1 2 20" xfId="160"/>
    <cellStyle name="Стиль 1 2 21" xfId="161"/>
    <cellStyle name="Стиль 1 2 22" xfId="162"/>
    <cellStyle name="Стиль 1 2 3" xfId="163"/>
    <cellStyle name="Стиль 1 2 4" xfId="164"/>
    <cellStyle name="Стиль 1 2 4 2" xfId="165"/>
    <cellStyle name="Стиль 1 2 4 3" xfId="166"/>
    <cellStyle name="Стиль 1 2 4 4" xfId="167"/>
    <cellStyle name="Стиль 1 2 4 5" xfId="168"/>
    <cellStyle name="Стиль 1 2 4 6" xfId="169"/>
    <cellStyle name="Стиль 1 2 4 7" xfId="170"/>
    <cellStyle name="Стиль 1 2 4 8" xfId="171"/>
    <cellStyle name="Стиль 1 2 4 9" xfId="172"/>
    <cellStyle name="Стиль 1 2 5" xfId="173"/>
    <cellStyle name="Стиль 1 2 6" xfId="174"/>
    <cellStyle name="Стиль 1 2 7" xfId="175"/>
    <cellStyle name="Стиль 1 2 8" xfId="176"/>
    <cellStyle name="Стиль 1 2 9" xfId="177"/>
    <cellStyle name="Стиль 1 20" xfId="178"/>
    <cellStyle name="Стиль 1 21" xfId="179"/>
    <cellStyle name="Стиль 1 22" xfId="180"/>
    <cellStyle name="Стиль 1 23" xfId="181"/>
    <cellStyle name="Стиль 1 24" xfId="182"/>
    <cellStyle name="Стиль 1 25" xfId="183"/>
    <cellStyle name="Стиль 1 26" xfId="184"/>
    <cellStyle name="Стиль 1 27" xfId="185"/>
    <cellStyle name="Стиль 1 28" xfId="186"/>
    <cellStyle name="Стиль 1 29" xfId="187"/>
    <cellStyle name="Стиль 1 3" xfId="188"/>
    <cellStyle name="Стиль 1 30" xfId="189"/>
    <cellStyle name="Стиль 1 4" xfId="190"/>
    <cellStyle name="Стиль 1 5" xfId="191"/>
    <cellStyle name="Стиль 1 6" xfId="192"/>
    <cellStyle name="Стиль 1 7" xfId="193"/>
    <cellStyle name="Стиль 1 8" xfId="194"/>
    <cellStyle name="Стиль 1 9" xfId="195"/>
    <cellStyle name="Текст предупреждения 2" xfId="196"/>
    <cellStyle name="Финансовый 2" xfId="197"/>
    <cellStyle name="Хороший 2" xfId="19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74839</xdr:colOff>
          <xdr:row>315</xdr:row>
          <xdr:rowOff>61232</xdr:rowOff>
        </xdr:from>
        <xdr:to>
          <xdr:col>8</xdr:col>
          <xdr:colOff>2537732</xdr:colOff>
          <xdr:row>315</xdr:row>
          <xdr:rowOff>327932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9</xdr:col>
      <xdr:colOff>299359</xdr:colOff>
      <xdr:row>315</xdr:row>
      <xdr:rowOff>68036</xdr:rowOff>
    </xdr:from>
    <xdr:to>
      <xdr:col>9</xdr:col>
      <xdr:colOff>2245179</xdr:colOff>
      <xdr:row>315</xdr:row>
      <xdr:rowOff>312975</xdr:rowOff>
    </xdr:to>
    <xdr:pic>
      <xdr:nvPicPr>
        <xdr:cNvPr id="6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23573" y="3034393"/>
          <a:ext cx="1945820" cy="2449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309</xdr:row>
          <xdr:rowOff>76200</xdr:rowOff>
        </xdr:from>
        <xdr:to>
          <xdr:col>8</xdr:col>
          <xdr:colOff>2530928</xdr:colOff>
          <xdr:row>309</xdr:row>
          <xdr:rowOff>342900</xdr:rowOff>
        </xdr:to>
        <xdr:sp macro="" textlink="">
          <xdr:nvSpPr>
            <xdr:cNvPr id="1041" name="Object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204107</xdr:colOff>
          <xdr:row>309</xdr:row>
          <xdr:rowOff>38100</xdr:rowOff>
        </xdr:from>
        <xdr:to>
          <xdr:col>9</xdr:col>
          <xdr:colOff>2085975</xdr:colOff>
          <xdr:row>309</xdr:row>
          <xdr:rowOff>375609</xdr:rowOff>
        </xdr:to>
        <xdr:sp macro="" textlink="">
          <xdr:nvSpPr>
            <xdr:cNvPr id="1043" name="Object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51"/>
  <sheetViews>
    <sheetView tabSelected="1" view="pageBreakPreview" zoomScale="70" zoomScaleNormal="85" zoomScaleSheetLayoutView="70" workbookViewId="0">
      <selection activeCell="A4" sqref="A4:A5"/>
    </sheetView>
  </sheetViews>
  <sheetFormatPr defaultRowHeight="15" x14ac:dyDescent="0.25"/>
  <cols>
    <col min="1" max="1" width="26.7109375" customWidth="1"/>
    <col min="2" max="2" width="12.28515625" customWidth="1"/>
    <col min="3" max="3" width="17.7109375" customWidth="1"/>
    <col min="4" max="6" width="16.7109375" customWidth="1"/>
    <col min="7" max="7" width="90.28515625" customWidth="1"/>
    <col min="8" max="8" width="29.7109375" customWidth="1"/>
    <col min="9" max="9" width="38.42578125" customWidth="1"/>
    <col min="10" max="10" width="35.140625" customWidth="1"/>
    <col min="11" max="11" width="20.7109375" customWidth="1"/>
  </cols>
  <sheetData>
    <row r="1" spans="1:11" ht="20.25" x14ac:dyDescent="0.3">
      <c r="A1" s="1" t="s">
        <v>3</v>
      </c>
      <c r="B1" s="1"/>
      <c r="C1" s="1"/>
      <c r="D1" s="1"/>
      <c r="E1" s="1"/>
      <c r="F1" s="1"/>
      <c r="G1" s="1"/>
      <c r="H1" s="2"/>
      <c r="I1" s="2"/>
      <c r="J1" s="2"/>
    </row>
    <row r="2" spans="1:11" x14ac:dyDescent="0.25">
      <c r="A2" s="2"/>
      <c r="B2" s="2"/>
      <c r="C2" s="2"/>
      <c r="D2" s="2"/>
      <c r="E2" s="57"/>
      <c r="F2" s="57"/>
      <c r="G2" s="2"/>
      <c r="H2" s="2"/>
      <c r="I2" s="2"/>
      <c r="K2" s="59" t="s">
        <v>5</v>
      </c>
    </row>
    <row r="3" spans="1:11" s="2" customFormat="1" ht="19.5" thickBot="1" x14ac:dyDescent="0.3">
      <c r="A3" s="165" t="s">
        <v>114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</row>
    <row r="4" spans="1:11" ht="15.75" customHeight="1" x14ac:dyDescent="0.25">
      <c r="A4" s="121" t="s">
        <v>28</v>
      </c>
      <c r="B4" s="92" t="s">
        <v>2</v>
      </c>
      <c r="C4" s="127" t="s">
        <v>70</v>
      </c>
      <c r="D4" s="92" t="s">
        <v>4</v>
      </c>
      <c r="E4" s="92" t="s">
        <v>72</v>
      </c>
      <c r="F4" s="92" t="s">
        <v>71</v>
      </c>
      <c r="G4" s="92" t="s">
        <v>6</v>
      </c>
      <c r="H4" s="92" t="s">
        <v>7</v>
      </c>
      <c r="I4" s="94" t="s">
        <v>8</v>
      </c>
      <c r="J4" s="94"/>
      <c r="K4" s="95" t="s">
        <v>0</v>
      </c>
    </row>
    <row r="5" spans="1:11" ht="43.5" thickBot="1" x14ac:dyDescent="0.3">
      <c r="A5" s="122"/>
      <c r="B5" s="93"/>
      <c r="C5" s="128"/>
      <c r="D5" s="93"/>
      <c r="E5" s="93"/>
      <c r="F5" s="93"/>
      <c r="G5" s="93"/>
      <c r="H5" s="93"/>
      <c r="I5" s="44" t="s">
        <v>9</v>
      </c>
      <c r="J5" s="44" t="s">
        <v>1</v>
      </c>
      <c r="K5" s="96"/>
    </row>
    <row r="6" spans="1:11" s="2" customFormat="1" ht="15.75" hidden="1" thickBot="1" x14ac:dyDescent="0.3">
      <c r="A6" s="115" t="s">
        <v>27</v>
      </c>
      <c r="B6" s="116"/>
      <c r="C6" s="116"/>
      <c r="D6" s="116"/>
      <c r="E6" s="116"/>
      <c r="F6" s="116"/>
      <c r="G6" s="116"/>
      <c r="H6" s="116"/>
      <c r="I6" s="116"/>
      <c r="J6" s="116"/>
      <c r="K6" s="116"/>
    </row>
    <row r="7" spans="1:11" ht="15" hidden="1" customHeight="1" x14ac:dyDescent="0.25">
      <c r="A7" s="97" t="s">
        <v>10</v>
      </c>
      <c r="B7" s="102" t="s">
        <v>29</v>
      </c>
      <c r="C7" s="69">
        <v>42000</v>
      </c>
      <c r="D7" s="63">
        <v>42005</v>
      </c>
      <c r="E7" s="63"/>
      <c r="F7" s="63"/>
      <c r="G7" s="105" t="s">
        <v>58</v>
      </c>
      <c r="H7" s="81" t="s">
        <v>31</v>
      </c>
      <c r="I7" s="81"/>
      <c r="J7" s="81"/>
      <c r="K7" s="82"/>
    </row>
    <row r="8" spans="1:11" ht="15" hidden="1" customHeight="1" x14ac:dyDescent="0.25">
      <c r="A8" s="98"/>
      <c r="B8" s="103"/>
      <c r="C8" s="103"/>
      <c r="D8" s="64"/>
      <c r="E8" s="64"/>
      <c r="F8" s="64"/>
      <c r="G8" s="73"/>
      <c r="H8" s="3" t="s">
        <v>12</v>
      </c>
      <c r="I8" s="4">
        <v>504786.78</v>
      </c>
      <c r="J8" s="4">
        <v>94.29</v>
      </c>
      <c r="K8" s="13">
        <v>792.46</v>
      </c>
    </row>
    <row r="9" spans="1:11" ht="15" hidden="1" customHeight="1" x14ac:dyDescent="0.25">
      <c r="A9" s="98"/>
      <c r="B9" s="103"/>
      <c r="C9" s="103"/>
      <c r="D9" s="64"/>
      <c r="E9" s="64"/>
      <c r="F9" s="64"/>
      <c r="G9" s="73"/>
      <c r="H9" s="3" t="s">
        <v>13</v>
      </c>
      <c r="I9" s="4">
        <v>881939.35</v>
      </c>
      <c r="J9" s="4">
        <v>163.49</v>
      </c>
      <c r="K9" s="13">
        <v>1383.3</v>
      </c>
    </row>
    <row r="10" spans="1:11" ht="15" hidden="1" customHeight="1" x14ac:dyDescent="0.25">
      <c r="A10" s="98"/>
      <c r="B10" s="103"/>
      <c r="C10" s="103"/>
      <c r="D10" s="64"/>
      <c r="E10" s="64"/>
      <c r="F10" s="64"/>
      <c r="G10" s="73"/>
      <c r="H10" s="3" t="s">
        <v>14</v>
      </c>
      <c r="I10" s="4">
        <v>986716.66</v>
      </c>
      <c r="J10" s="4">
        <v>237.65</v>
      </c>
      <c r="K10" s="13">
        <v>1602.38</v>
      </c>
    </row>
    <row r="11" spans="1:11" ht="15" hidden="1" customHeight="1" x14ac:dyDescent="0.25">
      <c r="A11" s="98"/>
      <c r="B11" s="103"/>
      <c r="C11" s="103"/>
      <c r="D11" s="64"/>
      <c r="E11" s="64"/>
      <c r="F11" s="64"/>
      <c r="G11" s="73"/>
      <c r="H11" s="3" t="s">
        <v>15</v>
      </c>
      <c r="I11" s="4">
        <v>1399745.07</v>
      </c>
      <c r="J11" s="4">
        <v>564</v>
      </c>
      <c r="K11" s="13">
        <v>2500</v>
      </c>
    </row>
    <row r="12" spans="1:11" ht="15" hidden="1" customHeight="1" x14ac:dyDescent="0.25">
      <c r="A12" s="98"/>
      <c r="B12" s="103"/>
      <c r="C12" s="103"/>
      <c r="D12" s="64"/>
      <c r="E12" s="64"/>
      <c r="F12" s="64"/>
      <c r="G12" s="73"/>
      <c r="H12" s="61" t="s">
        <v>30</v>
      </c>
      <c r="I12" s="61"/>
      <c r="J12" s="61"/>
      <c r="K12" s="62"/>
    </row>
    <row r="13" spans="1:11" ht="15" hidden="1" customHeight="1" x14ac:dyDescent="0.25">
      <c r="A13" s="98"/>
      <c r="B13" s="103"/>
      <c r="C13" s="103"/>
      <c r="D13" s="64"/>
      <c r="E13" s="64"/>
      <c r="F13" s="64"/>
      <c r="G13" s="73"/>
      <c r="H13" s="3" t="s">
        <v>12</v>
      </c>
      <c r="I13" s="4">
        <v>548318.41</v>
      </c>
      <c r="J13" s="4">
        <v>106</v>
      </c>
      <c r="K13" s="13">
        <v>851.89</v>
      </c>
    </row>
    <row r="14" spans="1:11" ht="15" hidden="1" customHeight="1" x14ac:dyDescent="0.25">
      <c r="A14" s="98"/>
      <c r="B14" s="103"/>
      <c r="C14" s="103"/>
      <c r="D14" s="64"/>
      <c r="E14" s="64"/>
      <c r="F14" s="64"/>
      <c r="G14" s="73"/>
      <c r="H14" s="3" t="s">
        <v>13</v>
      </c>
      <c r="I14" s="4">
        <v>949918.41</v>
      </c>
      <c r="J14" s="4">
        <v>194.85</v>
      </c>
      <c r="K14" s="13">
        <v>1487.04</v>
      </c>
    </row>
    <row r="15" spans="1:11" ht="15" hidden="1" customHeight="1" x14ac:dyDescent="0.25">
      <c r="A15" s="98"/>
      <c r="B15" s="103"/>
      <c r="C15" s="103"/>
      <c r="D15" s="64"/>
      <c r="E15" s="64"/>
      <c r="F15" s="64"/>
      <c r="G15" s="73"/>
      <c r="H15" s="3" t="s">
        <v>14</v>
      </c>
      <c r="I15" s="4">
        <v>1068181.3799999999</v>
      </c>
      <c r="J15" s="4">
        <v>269.48</v>
      </c>
      <c r="K15" s="13">
        <v>1722.56</v>
      </c>
    </row>
    <row r="16" spans="1:11" ht="15.75" hidden="1" customHeight="1" x14ac:dyDescent="0.25">
      <c r="A16" s="98"/>
      <c r="B16" s="103"/>
      <c r="C16" s="103"/>
      <c r="D16" s="64"/>
      <c r="E16" s="64"/>
      <c r="F16" s="64"/>
      <c r="G16" s="73"/>
      <c r="H16" s="3" t="s">
        <v>15</v>
      </c>
      <c r="I16" s="4">
        <v>1584851.04</v>
      </c>
      <c r="J16" s="4">
        <v>531.58000000000004</v>
      </c>
      <c r="K16" s="13">
        <v>2687.49</v>
      </c>
    </row>
    <row r="17" spans="1:11" ht="15" hidden="1" customHeight="1" x14ac:dyDescent="0.25">
      <c r="A17" s="98"/>
      <c r="B17" s="103"/>
      <c r="C17" s="103"/>
      <c r="D17" s="64"/>
      <c r="E17" s="64"/>
      <c r="F17" s="64"/>
      <c r="G17" s="117" t="s">
        <v>36</v>
      </c>
      <c r="H17" s="118"/>
      <c r="I17" s="118"/>
      <c r="J17" s="118"/>
      <c r="K17" s="119"/>
    </row>
    <row r="18" spans="1:11" ht="15" hidden="1" customHeight="1" x14ac:dyDescent="0.25">
      <c r="A18" s="98"/>
      <c r="B18" s="103"/>
      <c r="C18" s="103"/>
      <c r="D18" s="64"/>
      <c r="E18" s="64"/>
      <c r="F18" s="64"/>
      <c r="G18" s="74" t="s">
        <v>32</v>
      </c>
      <c r="H18" s="61" t="s">
        <v>31</v>
      </c>
      <c r="I18" s="61"/>
      <c r="J18" s="61"/>
      <c r="K18" s="62"/>
    </row>
    <row r="19" spans="1:11" ht="15" hidden="1" customHeight="1" x14ac:dyDescent="0.25">
      <c r="A19" s="98"/>
      <c r="B19" s="103"/>
      <c r="C19" s="103"/>
      <c r="D19" s="64"/>
      <c r="E19" s="64"/>
      <c r="F19" s="64"/>
      <c r="G19" s="89"/>
      <c r="H19" s="48" t="s">
        <v>12</v>
      </c>
      <c r="I19" s="7" t="s">
        <v>25</v>
      </c>
      <c r="J19" s="7" t="s">
        <v>25</v>
      </c>
      <c r="K19" s="14">
        <v>2342.8000000000002</v>
      </c>
    </row>
    <row r="20" spans="1:11" ht="15" hidden="1" customHeight="1" x14ac:dyDescent="0.25">
      <c r="A20" s="98"/>
      <c r="B20" s="103"/>
      <c r="C20" s="103"/>
      <c r="D20" s="64"/>
      <c r="E20" s="64"/>
      <c r="F20" s="64"/>
      <c r="G20" s="89"/>
      <c r="H20" s="48" t="s">
        <v>13</v>
      </c>
      <c r="I20" s="7" t="s">
        <v>25</v>
      </c>
      <c r="J20" s="7" t="s">
        <v>25</v>
      </c>
      <c r="K20" s="14">
        <v>2342.8000000000002</v>
      </c>
    </row>
    <row r="21" spans="1:11" ht="15" hidden="1" customHeight="1" x14ac:dyDescent="0.25">
      <c r="A21" s="98"/>
      <c r="B21" s="103"/>
      <c r="C21" s="103"/>
      <c r="D21" s="64"/>
      <c r="E21" s="64"/>
      <c r="F21" s="64"/>
      <c r="G21" s="89"/>
      <c r="H21" s="48" t="s">
        <v>14</v>
      </c>
      <c r="I21" s="7" t="s">
        <v>25</v>
      </c>
      <c r="J21" s="7" t="s">
        <v>25</v>
      </c>
      <c r="K21" s="14">
        <v>2342.8000000000002</v>
      </c>
    </row>
    <row r="22" spans="1:11" ht="15" hidden="1" customHeight="1" x14ac:dyDescent="0.25">
      <c r="A22" s="98"/>
      <c r="B22" s="103"/>
      <c r="C22" s="103"/>
      <c r="D22" s="64"/>
      <c r="E22" s="64"/>
      <c r="F22" s="64"/>
      <c r="G22" s="89"/>
      <c r="H22" s="3" t="s">
        <v>15</v>
      </c>
      <c r="I22" s="7" t="s">
        <v>25</v>
      </c>
      <c r="J22" s="7" t="s">
        <v>25</v>
      </c>
      <c r="K22" s="14">
        <v>2342.8000000000002</v>
      </c>
    </row>
    <row r="23" spans="1:11" ht="15" hidden="1" customHeight="1" x14ac:dyDescent="0.25">
      <c r="A23" s="98"/>
      <c r="B23" s="103"/>
      <c r="C23" s="103"/>
      <c r="D23" s="64"/>
      <c r="E23" s="64"/>
      <c r="F23" s="64"/>
      <c r="G23" s="89"/>
      <c r="H23" s="61" t="s">
        <v>37</v>
      </c>
      <c r="I23" s="61"/>
      <c r="J23" s="61"/>
      <c r="K23" s="62"/>
    </row>
    <row r="24" spans="1:11" ht="15" hidden="1" customHeight="1" x14ac:dyDescent="0.25">
      <c r="A24" s="98"/>
      <c r="B24" s="103"/>
      <c r="C24" s="103"/>
      <c r="D24" s="64"/>
      <c r="E24" s="64"/>
      <c r="F24" s="64"/>
      <c r="G24" s="89"/>
      <c r="H24" s="48" t="s">
        <v>12</v>
      </c>
      <c r="I24" s="45" t="s">
        <v>25</v>
      </c>
      <c r="J24" s="45" t="s">
        <v>25</v>
      </c>
      <c r="K24" s="14">
        <v>2367.9499999999998</v>
      </c>
    </row>
    <row r="25" spans="1:11" ht="15" hidden="1" customHeight="1" x14ac:dyDescent="0.25">
      <c r="A25" s="98"/>
      <c r="B25" s="103"/>
      <c r="C25" s="103"/>
      <c r="D25" s="64"/>
      <c r="E25" s="64"/>
      <c r="F25" s="64"/>
      <c r="G25" s="89"/>
      <c r="H25" s="48" t="s">
        <v>13</v>
      </c>
      <c r="I25" s="45" t="s">
        <v>25</v>
      </c>
      <c r="J25" s="45" t="s">
        <v>25</v>
      </c>
      <c r="K25" s="14">
        <v>2367.9499999999998</v>
      </c>
    </row>
    <row r="26" spans="1:11" ht="15" hidden="1" customHeight="1" x14ac:dyDescent="0.25">
      <c r="A26" s="98"/>
      <c r="B26" s="103"/>
      <c r="C26" s="103"/>
      <c r="D26" s="64"/>
      <c r="E26" s="64"/>
      <c r="F26" s="64"/>
      <c r="G26" s="89"/>
      <c r="H26" s="48" t="s">
        <v>14</v>
      </c>
      <c r="I26" s="45" t="s">
        <v>25</v>
      </c>
      <c r="J26" s="45" t="s">
        <v>25</v>
      </c>
      <c r="K26" s="14">
        <v>2367.9499999999998</v>
      </c>
    </row>
    <row r="27" spans="1:11" ht="15" hidden="1" customHeight="1" x14ac:dyDescent="0.25">
      <c r="A27" s="98"/>
      <c r="B27" s="103"/>
      <c r="C27" s="103"/>
      <c r="D27" s="64"/>
      <c r="E27" s="64"/>
      <c r="F27" s="64"/>
      <c r="G27" s="83"/>
      <c r="H27" s="3" t="s">
        <v>15</v>
      </c>
      <c r="I27" s="7" t="s">
        <v>25</v>
      </c>
      <c r="J27" s="7" t="s">
        <v>25</v>
      </c>
      <c r="K27" s="14">
        <v>2367.9499999999998</v>
      </c>
    </row>
    <row r="28" spans="1:11" ht="15" hidden="1" customHeight="1" x14ac:dyDescent="0.25">
      <c r="A28" s="98"/>
      <c r="B28" s="103"/>
      <c r="C28" s="103"/>
      <c r="D28" s="64"/>
      <c r="E28" s="64"/>
      <c r="F28" s="64"/>
      <c r="G28" s="73" t="s">
        <v>33</v>
      </c>
      <c r="H28" s="61" t="s">
        <v>31</v>
      </c>
      <c r="I28" s="61"/>
      <c r="J28" s="61"/>
      <c r="K28" s="62"/>
    </row>
    <row r="29" spans="1:11" ht="15" hidden="1" customHeight="1" x14ac:dyDescent="0.25">
      <c r="A29" s="98"/>
      <c r="B29" s="103"/>
      <c r="C29" s="103"/>
      <c r="D29" s="64"/>
      <c r="E29" s="64"/>
      <c r="F29" s="64"/>
      <c r="G29" s="73"/>
      <c r="H29" s="48" t="s">
        <v>12</v>
      </c>
      <c r="I29" s="45" t="s">
        <v>25</v>
      </c>
      <c r="J29" s="45" t="s">
        <v>25</v>
      </c>
      <c r="K29" s="14">
        <v>2342.8000000000002</v>
      </c>
    </row>
    <row r="30" spans="1:11" ht="15" hidden="1" customHeight="1" x14ac:dyDescent="0.25">
      <c r="A30" s="98"/>
      <c r="B30" s="103"/>
      <c r="C30" s="103"/>
      <c r="D30" s="64"/>
      <c r="E30" s="64"/>
      <c r="F30" s="64"/>
      <c r="G30" s="73"/>
      <c r="H30" s="48" t="s">
        <v>13</v>
      </c>
      <c r="I30" s="45" t="s">
        <v>25</v>
      </c>
      <c r="J30" s="45" t="s">
        <v>25</v>
      </c>
      <c r="K30" s="14">
        <v>2342.8000000000002</v>
      </c>
    </row>
    <row r="31" spans="1:11" ht="15" hidden="1" customHeight="1" x14ac:dyDescent="0.25">
      <c r="A31" s="98"/>
      <c r="B31" s="103"/>
      <c r="C31" s="103"/>
      <c r="D31" s="64"/>
      <c r="E31" s="64"/>
      <c r="F31" s="64"/>
      <c r="G31" s="73"/>
      <c r="H31" s="48" t="s">
        <v>14</v>
      </c>
      <c r="I31" s="45" t="s">
        <v>25</v>
      </c>
      <c r="J31" s="45" t="s">
        <v>25</v>
      </c>
      <c r="K31" s="14">
        <v>2342.8000000000002</v>
      </c>
    </row>
    <row r="32" spans="1:11" ht="15" hidden="1" customHeight="1" x14ac:dyDescent="0.25">
      <c r="A32" s="98"/>
      <c r="B32" s="103"/>
      <c r="C32" s="103"/>
      <c r="D32" s="64"/>
      <c r="E32" s="64"/>
      <c r="F32" s="64"/>
      <c r="G32" s="73"/>
      <c r="H32" s="3" t="s">
        <v>15</v>
      </c>
      <c r="I32" s="45" t="s">
        <v>25</v>
      </c>
      <c r="J32" s="45" t="s">
        <v>25</v>
      </c>
      <c r="K32" s="14">
        <v>2342.8000000000002</v>
      </c>
    </row>
    <row r="33" spans="1:11" ht="15" hidden="1" customHeight="1" x14ac:dyDescent="0.25">
      <c r="A33" s="98"/>
      <c r="B33" s="103"/>
      <c r="C33" s="103"/>
      <c r="D33" s="64"/>
      <c r="E33" s="64"/>
      <c r="F33" s="64"/>
      <c r="G33" s="73"/>
      <c r="H33" s="61" t="s">
        <v>30</v>
      </c>
      <c r="I33" s="61"/>
      <c r="J33" s="61"/>
      <c r="K33" s="62"/>
    </row>
    <row r="34" spans="1:11" ht="15" hidden="1" customHeight="1" x14ac:dyDescent="0.25">
      <c r="A34" s="98"/>
      <c r="B34" s="103"/>
      <c r="C34" s="103"/>
      <c r="D34" s="64"/>
      <c r="E34" s="64"/>
      <c r="F34" s="64"/>
      <c r="G34" s="73"/>
      <c r="H34" s="48" t="s">
        <v>12</v>
      </c>
      <c r="I34" s="7" t="s">
        <v>25</v>
      </c>
      <c r="J34" s="7" t="s">
        <v>25</v>
      </c>
      <c r="K34" s="14">
        <v>2367.9499999999998</v>
      </c>
    </row>
    <row r="35" spans="1:11" ht="15" hidden="1" customHeight="1" x14ac:dyDescent="0.25">
      <c r="A35" s="98"/>
      <c r="B35" s="103"/>
      <c r="C35" s="103"/>
      <c r="D35" s="64"/>
      <c r="E35" s="64"/>
      <c r="F35" s="64"/>
      <c r="G35" s="73"/>
      <c r="H35" s="48" t="s">
        <v>13</v>
      </c>
      <c r="I35" s="7" t="s">
        <v>25</v>
      </c>
      <c r="J35" s="7" t="s">
        <v>25</v>
      </c>
      <c r="K35" s="14">
        <v>2367.9499999999998</v>
      </c>
    </row>
    <row r="36" spans="1:11" ht="15" hidden="1" customHeight="1" x14ac:dyDescent="0.25">
      <c r="A36" s="98"/>
      <c r="B36" s="103"/>
      <c r="C36" s="103"/>
      <c r="D36" s="64"/>
      <c r="E36" s="64"/>
      <c r="F36" s="64"/>
      <c r="G36" s="73"/>
      <c r="H36" s="48" t="s">
        <v>14</v>
      </c>
      <c r="I36" s="7" t="s">
        <v>25</v>
      </c>
      <c r="J36" s="7" t="s">
        <v>25</v>
      </c>
      <c r="K36" s="14">
        <v>2367.9499999999998</v>
      </c>
    </row>
    <row r="37" spans="1:11" ht="15" hidden="1" customHeight="1" x14ac:dyDescent="0.25">
      <c r="A37" s="98"/>
      <c r="B37" s="103"/>
      <c r="C37" s="103"/>
      <c r="D37" s="64"/>
      <c r="E37" s="64"/>
      <c r="F37" s="64"/>
      <c r="G37" s="73"/>
      <c r="H37" s="3" t="s">
        <v>15</v>
      </c>
      <c r="I37" s="7" t="s">
        <v>25</v>
      </c>
      <c r="J37" s="7" t="s">
        <v>25</v>
      </c>
      <c r="K37" s="14">
        <v>2367.9499999999998</v>
      </c>
    </row>
    <row r="38" spans="1:11" ht="18" hidden="1" customHeight="1" x14ac:dyDescent="0.25">
      <c r="A38" s="98"/>
      <c r="B38" s="103"/>
      <c r="C38" s="103"/>
      <c r="D38" s="64"/>
      <c r="E38" s="64"/>
      <c r="F38" s="64"/>
      <c r="G38" s="73" t="s">
        <v>34</v>
      </c>
      <c r="H38" s="61" t="s">
        <v>31</v>
      </c>
      <c r="I38" s="61"/>
      <c r="J38" s="61"/>
      <c r="K38" s="62"/>
    </row>
    <row r="39" spans="1:11" ht="18" hidden="1" customHeight="1" x14ac:dyDescent="0.25">
      <c r="A39" s="98"/>
      <c r="B39" s="103"/>
      <c r="C39" s="103"/>
      <c r="D39" s="64"/>
      <c r="E39" s="64"/>
      <c r="F39" s="64"/>
      <c r="G39" s="73"/>
      <c r="H39" s="48" t="s">
        <v>12</v>
      </c>
      <c r="I39" s="45" t="s">
        <v>25</v>
      </c>
      <c r="J39" s="45" t="s">
        <v>25</v>
      </c>
      <c r="K39" s="14">
        <v>1322.81</v>
      </c>
    </row>
    <row r="40" spans="1:11" ht="18" hidden="1" customHeight="1" x14ac:dyDescent="0.25">
      <c r="A40" s="98"/>
      <c r="B40" s="103"/>
      <c r="C40" s="103"/>
      <c r="D40" s="64"/>
      <c r="E40" s="64"/>
      <c r="F40" s="64"/>
      <c r="G40" s="73"/>
      <c r="H40" s="48" t="s">
        <v>13</v>
      </c>
      <c r="I40" s="45" t="s">
        <v>25</v>
      </c>
      <c r="J40" s="45" t="s">
        <v>25</v>
      </c>
      <c r="K40" s="14">
        <v>1322.81</v>
      </c>
    </row>
    <row r="41" spans="1:11" ht="18" hidden="1" customHeight="1" x14ac:dyDescent="0.25">
      <c r="A41" s="98"/>
      <c r="B41" s="103"/>
      <c r="C41" s="103"/>
      <c r="D41" s="64"/>
      <c r="E41" s="64"/>
      <c r="F41" s="64"/>
      <c r="G41" s="73"/>
      <c r="H41" s="48" t="s">
        <v>14</v>
      </c>
      <c r="I41" s="45" t="s">
        <v>25</v>
      </c>
      <c r="J41" s="45" t="s">
        <v>25</v>
      </c>
      <c r="K41" s="14">
        <v>1322.81</v>
      </c>
    </row>
    <row r="42" spans="1:11" ht="18" hidden="1" customHeight="1" x14ac:dyDescent="0.25">
      <c r="A42" s="98"/>
      <c r="B42" s="103"/>
      <c r="C42" s="103"/>
      <c r="D42" s="64"/>
      <c r="E42" s="64"/>
      <c r="F42" s="64"/>
      <c r="G42" s="73"/>
      <c r="H42" s="3" t="s">
        <v>15</v>
      </c>
      <c r="I42" s="7" t="s">
        <v>25</v>
      </c>
      <c r="J42" s="7" t="s">
        <v>25</v>
      </c>
      <c r="K42" s="14">
        <v>1322.81</v>
      </c>
    </row>
    <row r="43" spans="1:11" ht="18" hidden="1" customHeight="1" x14ac:dyDescent="0.25">
      <c r="A43" s="98"/>
      <c r="B43" s="103"/>
      <c r="C43" s="103"/>
      <c r="D43" s="64"/>
      <c r="E43" s="64"/>
      <c r="F43" s="64"/>
      <c r="G43" s="73"/>
      <c r="H43" s="61" t="s">
        <v>30</v>
      </c>
      <c r="I43" s="61"/>
      <c r="J43" s="61"/>
      <c r="K43" s="62"/>
    </row>
    <row r="44" spans="1:11" ht="18" hidden="1" customHeight="1" x14ac:dyDescent="0.25">
      <c r="A44" s="98"/>
      <c r="B44" s="103"/>
      <c r="C44" s="103"/>
      <c r="D44" s="64"/>
      <c r="E44" s="64"/>
      <c r="F44" s="64"/>
      <c r="G44" s="73"/>
      <c r="H44" s="48" t="s">
        <v>12</v>
      </c>
      <c r="I44" s="7" t="s">
        <v>25</v>
      </c>
      <c r="J44" s="7" t="s">
        <v>25</v>
      </c>
      <c r="K44" s="14">
        <v>1467.7</v>
      </c>
    </row>
    <row r="45" spans="1:11" ht="18" hidden="1" customHeight="1" x14ac:dyDescent="0.25">
      <c r="A45" s="98"/>
      <c r="B45" s="103"/>
      <c r="C45" s="103"/>
      <c r="D45" s="64"/>
      <c r="E45" s="64"/>
      <c r="F45" s="64"/>
      <c r="G45" s="73"/>
      <c r="H45" s="48" t="s">
        <v>13</v>
      </c>
      <c r="I45" s="7" t="s">
        <v>25</v>
      </c>
      <c r="J45" s="7" t="s">
        <v>25</v>
      </c>
      <c r="K45" s="14">
        <v>1467.7</v>
      </c>
    </row>
    <row r="46" spans="1:11" ht="18" hidden="1" customHeight="1" x14ac:dyDescent="0.25">
      <c r="A46" s="98"/>
      <c r="B46" s="103"/>
      <c r="C46" s="103"/>
      <c r="D46" s="64"/>
      <c r="E46" s="64"/>
      <c r="F46" s="64"/>
      <c r="G46" s="73"/>
      <c r="H46" s="48" t="s">
        <v>14</v>
      </c>
      <c r="I46" s="7" t="s">
        <v>25</v>
      </c>
      <c r="J46" s="7" t="s">
        <v>25</v>
      </c>
      <c r="K46" s="14">
        <v>1467.7</v>
      </c>
    </row>
    <row r="47" spans="1:11" ht="18" hidden="1" customHeight="1" x14ac:dyDescent="0.25">
      <c r="A47" s="98"/>
      <c r="B47" s="103"/>
      <c r="C47" s="103"/>
      <c r="D47" s="64"/>
      <c r="E47" s="64"/>
      <c r="F47" s="64"/>
      <c r="G47" s="73"/>
      <c r="H47" s="3" t="s">
        <v>15</v>
      </c>
      <c r="I47" s="7" t="s">
        <v>25</v>
      </c>
      <c r="J47" s="7" t="s">
        <v>25</v>
      </c>
      <c r="K47" s="14">
        <v>1467.7</v>
      </c>
    </row>
    <row r="48" spans="1:11" ht="15" hidden="1" customHeight="1" x14ac:dyDescent="0.25">
      <c r="A48" s="98"/>
      <c r="B48" s="103"/>
      <c r="C48" s="103"/>
      <c r="D48" s="64"/>
      <c r="E48" s="64"/>
      <c r="F48" s="64"/>
      <c r="G48" s="89" t="s">
        <v>35</v>
      </c>
      <c r="H48" s="61" t="s">
        <v>31</v>
      </c>
      <c r="I48" s="61"/>
      <c r="J48" s="61"/>
      <c r="K48" s="62"/>
    </row>
    <row r="49" spans="1:11" ht="15" hidden="1" customHeight="1" x14ac:dyDescent="0.25">
      <c r="A49" s="98"/>
      <c r="B49" s="103"/>
      <c r="C49" s="103"/>
      <c r="D49" s="64"/>
      <c r="E49" s="64"/>
      <c r="F49" s="64"/>
      <c r="G49" s="89"/>
      <c r="H49" s="45" t="s">
        <v>12</v>
      </c>
      <c r="I49" s="7" t="s">
        <v>25</v>
      </c>
      <c r="J49" s="7" t="s">
        <v>25</v>
      </c>
      <c r="K49" s="14">
        <v>1322.81</v>
      </c>
    </row>
    <row r="50" spans="1:11" ht="15" hidden="1" customHeight="1" x14ac:dyDescent="0.25">
      <c r="A50" s="98"/>
      <c r="B50" s="103"/>
      <c r="C50" s="103"/>
      <c r="D50" s="64"/>
      <c r="E50" s="64"/>
      <c r="F50" s="64"/>
      <c r="G50" s="89"/>
      <c r="H50" s="45" t="s">
        <v>13</v>
      </c>
      <c r="I50" s="7" t="s">
        <v>25</v>
      </c>
      <c r="J50" s="7" t="s">
        <v>25</v>
      </c>
      <c r="K50" s="14">
        <v>1322.81</v>
      </c>
    </row>
    <row r="51" spans="1:11" ht="15" hidden="1" customHeight="1" x14ac:dyDescent="0.25">
      <c r="A51" s="98"/>
      <c r="B51" s="103"/>
      <c r="C51" s="103"/>
      <c r="D51" s="64"/>
      <c r="E51" s="64"/>
      <c r="F51" s="64"/>
      <c r="G51" s="89"/>
      <c r="H51" s="45" t="s">
        <v>14</v>
      </c>
      <c r="I51" s="7" t="s">
        <v>25</v>
      </c>
      <c r="J51" s="7" t="s">
        <v>25</v>
      </c>
      <c r="K51" s="14">
        <v>1322.81</v>
      </c>
    </row>
    <row r="52" spans="1:11" ht="15" hidden="1" customHeight="1" x14ac:dyDescent="0.25">
      <c r="A52" s="98"/>
      <c r="B52" s="103"/>
      <c r="C52" s="103"/>
      <c r="D52" s="64"/>
      <c r="E52" s="64"/>
      <c r="F52" s="64"/>
      <c r="G52" s="89"/>
      <c r="H52" s="3" t="s">
        <v>15</v>
      </c>
      <c r="I52" s="7" t="s">
        <v>25</v>
      </c>
      <c r="J52" s="7" t="s">
        <v>25</v>
      </c>
      <c r="K52" s="14">
        <v>1322.81</v>
      </c>
    </row>
    <row r="53" spans="1:11" ht="15" hidden="1" customHeight="1" x14ac:dyDescent="0.25">
      <c r="A53" s="98"/>
      <c r="B53" s="103"/>
      <c r="C53" s="103"/>
      <c r="D53" s="64"/>
      <c r="E53" s="64"/>
      <c r="F53" s="64"/>
      <c r="G53" s="89"/>
      <c r="H53" s="61" t="s">
        <v>30</v>
      </c>
      <c r="I53" s="61"/>
      <c r="J53" s="61"/>
      <c r="K53" s="62"/>
    </row>
    <row r="54" spans="1:11" ht="15" hidden="1" customHeight="1" x14ac:dyDescent="0.25">
      <c r="A54" s="98"/>
      <c r="B54" s="104"/>
      <c r="C54" s="104"/>
      <c r="D54" s="106"/>
      <c r="E54" s="106"/>
      <c r="F54" s="106"/>
      <c r="G54" s="89"/>
      <c r="H54" s="46" t="s">
        <v>12</v>
      </c>
      <c r="I54" s="45" t="s">
        <v>25</v>
      </c>
      <c r="J54" s="45" t="s">
        <v>25</v>
      </c>
      <c r="K54" s="14">
        <v>1467.7</v>
      </c>
    </row>
    <row r="55" spans="1:11" ht="15" hidden="1" customHeight="1" x14ac:dyDescent="0.25">
      <c r="A55" s="98"/>
      <c r="B55" s="104"/>
      <c r="C55" s="104"/>
      <c r="D55" s="106"/>
      <c r="E55" s="106"/>
      <c r="F55" s="106"/>
      <c r="G55" s="89"/>
      <c r="H55" s="46" t="s">
        <v>13</v>
      </c>
      <c r="I55" s="45" t="s">
        <v>25</v>
      </c>
      <c r="J55" s="45" t="s">
        <v>25</v>
      </c>
      <c r="K55" s="14">
        <v>1467.7</v>
      </c>
    </row>
    <row r="56" spans="1:11" ht="15" hidden="1" customHeight="1" x14ac:dyDescent="0.25">
      <c r="A56" s="98"/>
      <c r="B56" s="104"/>
      <c r="C56" s="104"/>
      <c r="D56" s="106"/>
      <c r="E56" s="106"/>
      <c r="F56" s="106"/>
      <c r="G56" s="89"/>
      <c r="H56" s="46" t="s">
        <v>14</v>
      </c>
      <c r="I56" s="45" t="s">
        <v>25</v>
      </c>
      <c r="J56" s="45" t="s">
        <v>25</v>
      </c>
      <c r="K56" s="14">
        <v>1467.7</v>
      </c>
    </row>
    <row r="57" spans="1:11" ht="15" hidden="1" customHeight="1" thickBot="1" x14ac:dyDescent="0.3">
      <c r="A57" s="98"/>
      <c r="B57" s="104"/>
      <c r="C57" s="104"/>
      <c r="D57" s="106"/>
      <c r="E57" s="106"/>
      <c r="F57" s="106"/>
      <c r="G57" s="89"/>
      <c r="H57" s="50" t="s">
        <v>15</v>
      </c>
      <c r="I57" s="38" t="s">
        <v>25</v>
      </c>
      <c r="J57" s="38" t="s">
        <v>25</v>
      </c>
      <c r="K57" s="51">
        <v>1467.7</v>
      </c>
    </row>
    <row r="58" spans="1:11" ht="15" hidden="1" customHeight="1" x14ac:dyDescent="0.25">
      <c r="A58" s="99" t="s">
        <v>16</v>
      </c>
      <c r="B58" s="102" t="s">
        <v>38</v>
      </c>
      <c r="C58" s="69">
        <v>42003</v>
      </c>
      <c r="D58" s="69">
        <v>42005</v>
      </c>
      <c r="E58" s="69"/>
      <c r="F58" s="69"/>
      <c r="G58" s="105" t="s">
        <v>11</v>
      </c>
      <c r="H58" s="81" t="s">
        <v>31</v>
      </c>
      <c r="I58" s="81"/>
      <c r="J58" s="81"/>
      <c r="K58" s="82"/>
    </row>
    <row r="59" spans="1:11" hidden="1" x14ac:dyDescent="0.25">
      <c r="A59" s="100"/>
      <c r="B59" s="103"/>
      <c r="C59" s="103"/>
      <c r="D59" s="70"/>
      <c r="E59" s="70"/>
      <c r="F59" s="70"/>
      <c r="G59" s="73"/>
      <c r="H59" s="11" t="s">
        <v>17</v>
      </c>
      <c r="I59" s="7" t="s">
        <v>18</v>
      </c>
      <c r="J59" s="8" t="s">
        <v>19</v>
      </c>
      <c r="K59" s="15"/>
    </row>
    <row r="60" spans="1:11" hidden="1" x14ac:dyDescent="0.25">
      <c r="A60" s="100"/>
      <c r="B60" s="103"/>
      <c r="C60" s="103"/>
      <c r="D60" s="70"/>
      <c r="E60" s="70"/>
      <c r="F60" s="70"/>
      <c r="G60" s="73"/>
      <c r="H60" s="11" t="s">
        <v>12</v>
      </c>
      <c r="I60" s="5">
        <v>764029.72</v>
      </c>
      <c r="J60" s="3">
        <v>39.53</v>
      </c>
      <c r="K60" s="16">
        <v>1319.86</v>
      </c>
    </row>
    <row r="61" spans="1:11" hidden="1" x14ac:dyDescent="0.25">
      <c r="A61" s="100"/>
      <c r="B61" s="103"/>
      <c r="C61" s="103"/>
      <c r="D61" s="70"/>
      <c r="E61" s="70"/>
      <c r="F61" s="70"/>
      <c r="G61" s="73"/>
      <c r="H61" s="11" t="s">
        <v>13</v>
      </c>
      <c r="I61" s="9">
        <v>880560.84</v>
      </c>
      <c r="J61" s="3">
        <v>164.04</v>
      </c>
      <c r="K61" s="16">
        <v>1617.51</v>
      </c>
    </row>
    <row r="62" spans="1:11" hidden="1" x14ac:dyDescent="0.25">
      <c r="A62" s="100"/>
      <c r="B62" s="103"/>
      <c r="C62" s="103"/>
      <c r="D62" s="70"/>
      <c r="E62" s="70"/>
      <c r="F62" s="70"/>
      <c r="G62" s="73"/>
      <c r="H62" s="11" t="s">
        <v>14</v>
      </c>
      <c r="I62" s="9">
        <v>892248.93</v>
      </c>
      <c r="J62" s="9">
        <v>309.86</v>
      </c>
      <c r="K62" s="16">
        <v>1893.39</v>
      </c>
    </row>
    <row r="63" spans="1:11" hidden="1" x14ac:dyDescent="0.25">
      <c r="A63" s="100"/>
      <c r="B63" s="103"/>
      <c r="C63" s="103"/>
      <c r="D63" s="70"/>
      <c r="E63" s="70"/>
      <c r="F63" s="70"/>
      <c r="G63" s="73"/>
      <c r="H63" s="11" t="s">
        <v>15</v>
      </c>
      <c r="I63" s="9">
        <v>893374.65</v>
      </c>
      <c r="J63" s="9">
        <v>794.2</v>
      </c>
      <c r="K63" s="16">
        <v>2927.65</v>
      </c>
    </row>
    <row r="64" spans="1:11" hidden="1" x14ac:dyDescent="0.25">
      <c r="A64" s="100"/>
      <c r="B64" s="103"/>
      <c r="C64" s="103"/>
      <c r="D64" s="70"/>
      <c r="E64" s="70"/>
      <c r="F64" s="70"/>
      <c r="G64" s="73"/>
      <c r="H64" s="61" t="s">
        <v>30</v>
      </c>
      <c r="I64" s="61"/>
      <c r="J64" s="61"/>
      <c r="K64" s="62"/>
    </row>
    <row r="65" spans="1:11" hidden="1" x14ac:dyDescent="0.25">
      <c r="A65" s="100"/>
      <c r="B65" s="103"/>
      <c r="C65" s="103"/>
      <c r="D65" s="70"/>
      <c r="E65" s="70"/>
      <c r="F65" s="70"/>
      <c r="G65" s="73"/>
      <c r="H65" s="11" t="s">
        <v>17</v>
      </c>
      <c r="I65" s="7" t="s">
        <v>18</v>
      </c>
      <c r="J65" s="8" t="s">
        <v>20</v>
      </c>
      <c r="K65" s="17"/>
    </row>
    <row r="66" spans="1:11" hidden="1" x14ac:dyDescent="0.25">
      <c r="A66" s="100"/>
      <c r="B66" s="103"/>
      <c r="C66" s="103"/>
      <c r="D66" s="70"/>
      <c r="E66" s="70"/>
      <c r="F66" s="70"/>
      <c r="G66" s="73"/>
      <c r="H66" s="11" t="s">
        <v>12</v>
      </c>
      <c r="I66" s="5">
        <v>881589.15</v>
      </c>
      <c r="J66" s="3">
        <v>58.52</v>
      </c>
      <c r="K66" s="16">
        <v>1418.85</v>
      </c>
    </row>
    <row r="67" spans="1:11" hidden="1" x14ac:dyDescent="0.25">
      <c r="A67" s="100"/>
      <c r="B67" s="103"/>
      <c r="C67" s="103"/>
      <c r="D67" s="70"/>
      <c r="E67" s="70"/>
      <c r="F67" s="70"/>
      <c r="G67" s="73"/>
      <c r="H67" s="11" t="s">
        <v>13</v>
      </c>
      <c r="I67" s="9">
        <v>976528.26</v>
      </c>
      <c r="J67" s="3">
        <v>206.48</v>
      </c>
      <c r="K67" s="16">
        <v>1738.82</v>
      </c>
    </row>
    <row r="68" spans="1:11" hidden="1" x14ac:dyDescent="0.25">
      <c r="A68" s="100"/>
      <c r="B68" s="103"/>
      <c r="C68" s="103"/>
      <c r="D68" s="70"/>
      <c r="E68" s="70"/>
      <c r="F68" s="70"/>
      <c r="G68" s="73"/>
      <c r="H68" s="11" t="s">
        <v>14</v>
      </c>
      <c r="I68" s="9">
        <v>1062253.4099999999</v>
      </c>
      <c r="J68" s="9">
        <v>343.75</v>
      </c>
      <c r="K68" s="16">
        <v>2035.39</v>
      </c>
    </row>
    <row r="69" spans="1:11" hidden="1" x14ac:dyDescent="0.25">
      <c r="A69" s="100"/>
      <c r="B69" s="103"/>
      <c r="C69" s="103"/>
      <c r="D69" s="70"/>
      <c r="E69" s="70"/>
      <c r="F69" s="70"/>
      <c r="G69" s="73"/>
      <c r="H69" s="11" t="s">
        <v>15</v>
      </c>
      <c r="I69" s="9">
        <v>1539087.06</v>
      </c>
      <c r="J69" s="9">
        <v>692.59</v>
      </c>
      <c r="K69" s="16">
        <v>3147.22</v>
      </c>
    </row>
    <row r="70" spans="1:11" hidden="1" x14ac:dyDescent="0.25">
      <c r="A70" s="100"/>
      <c r="B70" s="103"/>
      <c r="C70" s="103"/>
      <c r="D70" s="70"/>
      <c r="E70" s="70"/>
      <c r="F70" s="70"/>
      <c r="G70" s="107" t="s">
        <v>36</v>
      </c>
      <c r="H70" s="107"/>
      <c r="I70" s="107"/>
      <c r="J70" s="107"/>
      <c r="K70" s="108"/>
    </row>
    <row r="71" spans="1:11" ht="15" hidden="1" customHeight="1" x14ac:dyDescent="0.25">
      <c r="A71" s="100"/>
      <c r="B71" s="103"/>
      <c r="C71" s="103"/>
      <c r="D71" s="70"/>
      <c r="E71" s="70"/>
      <c r="F71" s="70"/>
      <c r="G71" s="73" t="s">
        <v>33</v>
      </c>
      <c r="H71" s="61" t="s">
        <v>31</v>
      </c>
      <c r="I71" s="61"/>
      <c r="J71" s="61"/>
      <c r="K71" s="62"/>
    </row>
    <row r="72" spans="1:11" hidden="1" x14ac:dyDescent="0.25">
      <c r="A72" s="100"/>
      <c r="B72" s="103"/>
      <c r="C72" s="103"/>
      <c r="D72" s="70"/>
      <c r="E72" s="70"/>
      <c r="F72" s="70"/>
      <c r="G72" s="73"/>
      <c r="H72" s="11" t="s">
        <v>17</v>
      </c>
      <c r="I72" s="7" t="s">
        <v>25</v>
      </c>
      <c r="J72" s="7" t="s">
        <v>25</v>
      </c>
      <c r="K72" s="18"/>
    </row>
    <row r="73" spans="1:11" hidden="1" x14ac:dyDescent="0.25">
      <c r="A73" s="100"/>
      <c r="B73" s="103"/>
      <c r="C73" s="103"/>
      <c r="D73" s="70"/>
      <c r="E73" s="70"/>
      <c r="F73" s="70"/>
      <c r="G73" s="73"/>
      <c r="H73" s="11" t="s">
        <v>12</v>
      </c>
      <c r="I73" s="7" t="s">
        <v>25</v>
      </c>
      <c r="J73" s="7" t="s">
        <v>25</v>
      </c>
      <c r="K73" s="18">
        <v>2219.14</v>
      </c>
    </row>
    <row r="74" spans="1:11" hidden="1" x14ac:dyDescent="0.25">
      <c r="A74" s="100"/>
      <c r="B74" s="103"/>
      <c r="C74" s="103"/>
      <c r="D74" s="70"/>
      <c r="E74" s="70"/>
      <c r="F74" s="70"/>
      <c r="G74" s="73"/>
      <c r="H74" s="11" t="s">
        <v>13</v>
      </c>
      <c r="I74" s="7" t="s">
        <v>25</v>
      </c>
      <c r="J74" s="7" t="s">
        <v>25</v>
      </c>
      <c r="K74" s="18">
        <v>2219.14</v>
      </c>
    </row>
    <row r="75" spans="1:11" hidden="1" x14ac:dyDescent="0.25">
      <c r="A75" s="100"/>
      <c r="B75" s="103"/>
      <c r="C75" s="103"/>
      <c r="D75" s="70"/>
      <c r="E75" s="70"/>
      <c r="F75" s="70"/>
      <c r="G75" s="73"/>
      <c r="H75" s="11" t="s">
        <v>14</v>
      </c>
      <c r="I75" s="7" t="s">
        <v>25</v>
      </c>
      <c r="J75" s="7" t="s">
        <v>25</v>
      </c>
      <c r="K75" s="18">
        <v>2219.14</v>
      </c>
    </row>
    <row r="76" spans="1:11" hidden="1" x14ac:dyDescent="0.25">
      <c r="A76" s="100"/>
      <c r="B76" s="103"/>
      <c r="C76" s="103"/>
      <c r="D76" s="70"/>
      <c r="E76" s="70"/>
      <c r="F76" s="70"/>
      <c r="G76" s="73"/>
      <c r="H76" s="11" t="s">
        <v>15</v>
      </c>
      <c r="I76" s="7" t="s">
        <v>25</v>
      </c>
      <c r="J76" s="7" t="s">
        <v>25</v>
      </c>
      <c r="K76" s="18">
        <v>2219.14</v>
      </c>
    </row>
    <row r="77" spans="1:11" hidden="1" x14ac:dyDescent="0.25">
      <c r="A77" s="100"/>
      <c r="B77" s="103"/>
      <c r="C77" s="103"/>
      <c r="D77" s="70"/>
      <c r="E77" s="70"/>
      <c r="F77" s="70"/>
      <c r="G77" s="73"/>
      <c r="H77" s="61" t="s">
        <v>30</v>
      </c>
      <c r="I77" s="61"/>
      <c r="J77" s="61"/>
      <c r="K77" s="62"/>
    </row>
    <row r="78" spans="1:11" hidden="1" x14ac:dyDescent="0.25">
      <c r="A78" s="100"/>
      <c r="B78" s="103"/>
      <c r="C78" s="103"/>
      <c r="D78" s="70"/>
      <c r="E78" s="70"/>
      <c r="F78" s="70"/>
      <c r="G78" s="73"/>
      <c r="H78" s="11" t="s">
        <v>17</v>
      </c>
      <c r="I78" s="7" t="s">
        <v>25</v>
      </c>
      <c r="J78" s="7" t="s">
        <v>25</v>
      </c>
      <c r="K78" s="49"/>
    </row>
    <row r="79" spans="1:11" hidden="1" x14ac:dyDescent="0.25">
      <c r="A79" s="100"/>
      <c r="B79" s="103"/>
      <c r="C79" s="103"/>
      <c r="D79" s="70"/>
      <c r="E79" s="70"/>
      <c r="F79" s="70"/>
      <c r="G79" s="73"/>
      <c r="H79" s="11" t="s">
        <v>12</v>
      </c>
      <c r="I79" s="7" t="s">
        <v>25</v>
      </c>
      <c r="J79" s="7" t="s">
        <v>25</v>
      </c>
      <c r="K79" s="18">
        <v>2345.86</v>
      </c>
    </row>
    <row r="80" spans="1:11" hidden="1" x14ac:dyDescent="0.25">
      <c r="A80" s="100"/>
      <c r="B80" s="103"/>
      <c r="C80" s="103"/>
      <c r="D80" s="70"/>
      <c r="E80" s="70"/>
      <c r="F80" s="70"/>
      <c r="G80" s="73"/>
      <c r="H80" s="11" t="s">
        <v>13</v>
      </c>
      <c r="I80" s="7" t="s">
        <v>25</v>
      </c>
      <c r="J80" s="7" t="s">
        <v>25</v>
      </c>
      <c r="K80" s="18">
        <v>2345.86</v>
      </c>
    </row>
    <row r="81" spans="1:11" hidden="1" x14ac:dyDescent="0.25">
      <c r="A81" s="100"/>
      <c r="B81" s="103"/>
      <c r="C81" s="103"/>
      <c r="D81" s="70"/>
      <c r="E81" s="70"/>
      <c r="F81" s="70"/>
      <c r="G81" s="73"/>
      <c r="H81" s="11" t="s">
        <v>14</v>
      </c>
      <c r="I81" s="7" t="s">
        <v>25</v>
      </c>
      <c r="J81" s="7" t="s">
        <v>25</v>
      </c>
      <c r="K81" s="18">
        <v>2345.86</v>
      </c>
    </row>
    <row r="82" spans="1:11" hidden="1" x14ac:dyDescent="0.25">
      <c r="A82" s="100"/>
      <c r="B82" s="103"/>
      <c r="C82" s="103"/>
      <c r="D82" s="70"/>
      <c r="E82" s="70"/>
      <c r="F82" s="70"/>
      <c r="G82" s="73"/>
      <c r="H82" s="11" t="s">
        <v>15</v>
      </c>
      <c r="I82" s="7" t="s">
        <v>25</v>
      </c>
      <c r="J82" s="7" t="s">
        <v>25</v>
      </c>
      <c r="K82" s="18">
        <v>2345.86</v>
      </c>
    </row>
    <row r="83" spans="1:11" ht="15" hidden="1" customHeight="1" x14ac:dyDescent="0.25">
      <c r="A83" s="100"/>
      <c r="B83" s="103"/>
      <c r="C83" s="103"/>
      <c r="D83" s="70"/>
      <c r="E83" s="70"/>
      <c r="F83" s="70"/>
      <c r="G83" s="73" t="s">
        <v>34</v>
      </c>
      <c r="H83" s="61" t="s">
        <v>31</v>
      </c>
      <c r="I83" s="61"/>
      <c r="J83" s="61"/>
      <c r="K83" s="62"/>
    </row>
    <row r="84" spans="1:11" hidden="1" x14ac:dyDescent="0.25">
      <c r="A84" s="100"/>
      <c r="B84" s="103"/>
      <c r="C84" s="103"/>
      <c r="D84" s="70"/>
      <c r="E84" s="70"/>
      <c r="F84" s="70"/>
      <c r="G84" s="73"/>
      <c r="H84" s="11" t="s">
        <v>17</v>
      </c>
      <c r="I84" s="7" t="s">
        <v>25</v>
      </c>
      <c r="J84" s="7" t="s">
        <v>25</v>
      </c>
      <c r="K84" s="18"/>
    </row>
    <row r="85" spans="1:11" hidden="1" x14ac:dyDescent="0.25">
      <c r="A85" s="100"/>
      <c r="B85" s="103"/>
      <c r="C85" s="103"/>
      <c r="D85" s="70"/>
      <c r="E85" s="70"/>
      <c r="F85" s="70"/>
      <c r="G85" s="73"/>
      <c r="H85" s="11" t="s">
        <v>12</v>
      </c>
      <c r="I85" s="7" t="s">
        <v>25</v>
      </c>
      <c r="J85" s="7" t="s">
        <v>25</v>
      </c>
      <c r="K85" s="18">
        <v>2219.14</v>
      </c>
    </row>
    <row r="86" spans="1:11" hidden="1" x14ac:dyDescent="0.25">
      <c r="A86" s="100"/>
      <c r="B86" s="103"/>
      <c r="C86" s="103"/>
      <c r="D86" s="70"/>
      <c r="E86" s="70"/>
      <c r="F86" s="70"/>
      <c r="G86" s="73"/>
      <c r="H86" s="11" t="s">
        <v>13</v>
      </c>
      <c r="I86" s="7" t="s">
        <v>25</v>
      </c>
      <c r="J86" s="7" t="s">
        <v>25</v>
      </c>
      <c r="K86" s="18">
        <v>2219.14</v>
      </c>
    </row>
    <row r="87" spans="1:11" hidden="1" x14ac:dyDescent="0.25">
      <c r="A87" s="100"/>
      <c r="B87" s="103"/>
      <c r="C87" s="103"/>
      <c r="D87" s="70"/>
      <c r="E87" s="70"/>
      <c r="F87" s="70"/>
      <c r="G87" s="73"/>
      <c r="H87" s="11" t="s">
        <v>14</v>
      </c>
      <c r="I87" s="7" t="s">
        <v>25</v>
      </c>
      <c r="J87" s="7" t="s">
        <v>25</v>
      </c>
      <c r="K87" s="18">
        <v>2219.14</v>
      </c>
    </row>
    <row r="88" spans="1:11" hidden="1" x14ac:dyDescent="0.25">
      <c r="A88" s="100"/>
      <c r="B88" s="103"/>
      <c r="C88" s="103"/>
      <c r="D88" s="70"/>
      <c r="E88" s="70"/>
      <c r="F88" s="70"/>
      <c r="G88" s="73"/>
      <c r="H88" s="11" t="s">
        <v>15</v>
      </c>
      <c r="I88" s="7" t="s">
        <v>25</v>
      </c>
      <c r="J88" s="7" t="s">
        <v>25</v>
      </c>
      <c r="K88" s="18">
        <v>2219.14</v>
      </c>
    </row>
    <row r="89" spans="1:11" hidden="1" x14ac:dyDescent="0.25">
      <c r="A89" s="100"/>
      <c r="B89" s="103"/>
      <c r="C89" s="103"/>
      <c r="D89" s="70"/>
      <c r="E89" s="70"/>
      <c r="F89" s="70"/>
      <c r="G89" s="73"/>
      <c r="H89" s="61" t="s">
        <v>30</v>
      </c>
      <c r="I89" s="61"/>
      <c r="J89" s="61"/>
      <c r="K89" s="62"/>
    </row>
    <row r="90" spans="1:11" hidden="1" x14ac:dyDescent="0.25">
      <c r="A90" s="100"/>
      <c r="B90" s="103"/>
      <c r="C90" s="103"/>
      <c r="D90" s="70"/>
      <c r="E90" s="70"/>
      <c r="F90" s="70"/>
      <c r="G90" s="73"/>
      <c r="H90" s="11" t="s">
        <v>17</v>
      </c>
      <c r="I90" s="7" t="s">
        <v>25</v>
      </c>
      <c r="J90" s="7" t="s">
        <v>25</v>
      </c>
      <c r="K90" s="49"/>
    </row>
    <row r="91" spans="1:11" hidden="1" x14ac:dyDescent="0.25">
      <c r="A91" s="100"/>
      <c r="B91" s="103"/>
      <c r="C91" s="103"/>
      <c r="D91" s="70"/>
      <c r="E91" s="70"/>
      <c r="F91" s="70"/>
      <c r="G91" s="73"/>
      <c r="H91" s="11" t="s">
        <v>12</v>
      </c>
      <c r="I91" s="7" t="s">
        <v>25</v>
      </c>
      <c r="J91" s="7" t="s">
        <v>25</v>
      </c>
      <c r="K91" s="18">
        <v>2345.86</v>
      </c>
    </row>
    <row r="92" spans="1:11" hidden="1" x14ac:dyDescent="0.25">
      <c r="A92" s="100"/>
      <c r="B92" s="103"/>
      <c r="C92" s="103"/>
      <c r="D92" s="70"/>
      <c r="E92" s="70"/>
      <c r="F92" s="70"/>
      <c r="G92" s="73"/>
      <c r="H92" s="11" t="s">
        <v>13</v>
      </c>
      <c r="I92" s="7" t="s">
        <v>25</v>
      </c>
      <c r="J92" s="7" t="s">
        <v>25</v>
      </c>
      <c r="K92" s="18">
        <v>2345.86</v>
      </c>
    </row>
    <row r="93" spans="1:11" hidden="1" x14ac:dyDescent="0.25">
      <c r="A93" s="100"/>
      <c r="B93" s="103"/>
      <c r="C93" s="103"/>
      <c r="D93" s="70"/>
      <c r="E93" s="70"/>
      <c r="F93" s="70"/>
      <c r="G93" s="73"/>
      <c r="H93" s="11" t="s">
        <v>14</v>
      </c>
      <c r="I93" s="7" t="s">
        <v>25</v>
      </c>
      <c r="J93" s="7" t="s">
        <v>25</v>
      </c>
      <c r="K93" s="18">
        <v>2345.86</v>
      </c>
    </row>
    <row r="94" spans="1:11" hidden="1" x14ac:dyDescent="0.25">
      <c r="A94" s="100"/>
      <c r="B94" s="103"/>
      <c r="C94" s="103"/>
      <c r="D94" s="70"/>
      <c r="E94" s="70"/>
      <c r="F94" s="70"/>
      <c r="G94" s="73"/>
      <c r="H94" s="11" t="s">
        <v>15</v>
      </c>
      <c r="I94" s="7" t="s">
        <v>25</v>
      </c>
      <c r="J94" s="7" t="s">
        <v>25</v>
      </c>
      <c r="K94" s="18">
        <v>2345.86</v>
      </c>
    </row>
    <row r="95" spans="1:11" ht="15" hidden="1" customHeight="1" x14ac:dyDescent="0.25">
      <c r="A95" s="100"/>
      <c r="B95" s="103"/>
      <c r="C95" s="103"/>
      <c r="D95" s="70"/>
      <c r="E95" s="70"/>
      <c r="F95" s="70"/>
      <c r="G95" s="73" t="s">
        <v>35</v>
      </c>
      <c r="H95" s="61" t="s">
        <v>31</v>
      </c>
      <c r="I95" s="61"/>
      <c r="J95" s="61"/>
      <c r="K95" s="62"/>
    </row>
    <row r="96" spans="1:11" hidden="1" x14ac:dyDescent="0.25">
      <c r="A96" s="100"/>
      <c r="B96" s="103"/>
      <c r="C96" s="103"/>
      <c r="D96" s="70"/>
      <c r="E96" s="70"/>
      <c r="F96" s="70"/>
      <c r="G96" s="73"/>
      <c r="H96" s="11" t="s">
        <v>17</v>
      </c>
      <c r="I96" s="7" t="s">
        <v>25</v>
      </c>
      <c r="J96" s="7" t="s">
        <v>25</v>
      </c>
      <c r="K96" s="18"/>
    </row>
    <row r="97" spans="1:11" hidden="1" x14ac:dyDescent="0.25">
      <c r="A97" s="100"/>
      <c r="B97" s="103"/>
      <c r="C97" s="103"/>
      <c r="D97" s="70"/>
      <c r="E97" s="70"/>
      <c r="F97" s="70"/>
      <c r="G97" s="73"/>
      <c r="H97" s="11" t="s">
        <v>12</v>
      </c>
      <c r="I97" s="7" t="s">
        <v>25</v>
      </c>
      <c r="J97" s="7" t="s">
        <v>25</v>
      </c>
      <c r="K97" s="18">
        <v>2219.14</v>
      </c>
    </row>
    <row r="98" spans="1:11" hidden="1" x14ac:dyDescent="0.25">
      <c r="A98" s="100"/>
      <c r="B98" s="103"/>
      <c r="C98" s="103"/>
      <c r="D98" s="70"/>
      <c r="E98" s="70"/>
      <c r="F98" s="70"/>
      <c r="G98" s="73"/>
      <c r="H98" s="11" t="s">
        <v>13</v>
      </c>
      <c r="I98" s="7" t="s">
        <v>25</v>
      </c>
      <c r="J98" s="7" t="s">
        <v>25</v>
      </c>
      <c r="K98" s="18">
        <v>2219.14</v>
      </c>
    </row>
    <row r="99" spans="1:11" hidden="1" x14ac:dyDescent="0.25">
      <c r="A99" s="100"/>
      <c r="B99" s="103"/>
      <c r="C99" s="103"/>
      <c r="D99" s="70"/>
      <c r="E99" s="70"/>
      <c r="F99" s="70"/>
      <c r="G99" s="73"/>
      <c r="H99" s="11" t="s">
        <v>14</v>
      </c>
      <c r="I99" s="7" t="s">
        <v>25</v>
      </c>
      <c r="J99" s="7" t="s">
        <v>25</v>
      </c>
      <c r="K99" s="18">
        <v>2219.14</v>
      </c>
    </row>
    <row r="100" spans="1:11" hidden="1" x14ac:dyDescent="0.25">
      <c r="A100" s="100"/>
      <c r="B100" s="103"/>
      <c r="C100" s="103"/>
      <c r="D100" s="70"/>
      <c r="E100" s="70"/>
      <c r="F100" s="70"/>
      <c r="G100" s="73"/>
      <c r="H100" s="11" t="s">
        <v>15</v>
      </c>
      <c r="I100" s="7" t="s">
        <v>25</v>
      </c>
      <c r="J100" s="7" t="s">
        <v>25</v>
      </c>
      <c r="K100" s="18">
        <v>2219.14</v>
      </c>
    </row>
    <row r="101" spans="1:11" hidden="1" x14ac:dyDescent="0.25">
      <c r="A101" s="100"/>
      <c r="B101" s="103"/>
      <c r="C101" s="103"/>
      <c r="D101" s="70"/>
      <c r="E101" s="70"/>
      <c r="F101" s="70"/>
      <c r="G101" s="73"/>
      <c r="H101" s="61" t="s">
        <v>30</v>
      </c>
      <c r="I101" s="61"/>
      <c r="J101" s="61"/>
      <c r="K101" s="62"/>
    </row>
    <row r="102" spans="1:11" hidden="1" x14ac:dyDescent="0.25">
      <c r="A102" s="100"/>
      <c r="B102" s="103"/>
      <c r="C102" s="103"/>
      <c r="D102" s="70"/>
      <c r="E102" s="70"/>
      <c r="F102" s="70"/>
      <c r="G102" s="73"/>
      <c r="H102" s="11" t="s">
        <v>17</v>
      </c>
      <c r="I102" s="7" t="s">
        <v>25</v>
      </c>
      <c r="J102" s="7" t="s">
        <v>25</v>
      </c>
      <c r="K102" s="49"/>
    </row>
    <row r="103" spans="1:11" hidden="1" x14ac:dyDescent="0.25">
      <c r="A103" s="100"/>
      <c r="B103" s="103"/>
      <c r="C103" s="103"/>
      <c r="D103" s="70"/>
      <c r="E103" s="70"/>
      <c r="F103" s="70"/>
      <c r="G103" s="73"/>
      <c r="H103" s="11" t="s">
        <v>12</v>
      </c>
      <c r="I103" s="7" t="s">
        <v>25</v>
      </c>
      <c r="J103" s="7" t="s">
        <v>25</v>
      </c>
      <c r="K103" s="18">
        <v>2345.86</v>
      </c>
    </row>
    <row r="104" spans="1:11" hidden="1" x14ac:dyDescent="0.25">
      <c r="A104" s="100"/>
      <c r="B104" s="103"/>
      <c r="C104" s="103"/>
      <c r="D104" s="70"/>
      <c r="E104" s="70"/>
      <c r="F104" s="70"/>
      <c r="G104" s="73"/>
      <c r="H104" s="11" t="s">
        <v>13</v>
      </c>
      <c r="I104" s="7" t="s">
        <v>25</v>
      </c>
      <c r="J104" s="7" t="s">
        <v>25</v>
      </c>
      <c r="K104" s="18">
        <v>2345.86</v>
      </c>
    </row>
    <row r="105" spans="1:11" hidden="1" x14ac:dyDescent="0.25">
      <c r="A105" s="100"/>
      <c r="B105" s="103"/>
      <c r="C105" s="103"/>
      <c r="D105" s="70"/>
      <c r="E105" s="70"/>
      <c r="F105" s="70"/>
      <c r="G105" s="73"/>
      <c r="H105" s="11" t="s">
        <v>14</v>
      </c>
      <c r="I105" s="7" t="s">
        <v>25</v>
      </c>
      <c r="J105" s="7" t="s">
        <v>25</v>
      </c>
      <c r="K105" s="18">
        <v>2345.86</v>
      </c>
    </row>
    <row r="106" spans="1:11" hidden="1" x14ac:dyDescent="0.25">
      <c r="A106" s="100"/>
      <c r="B106" s="103"/>
      <c r="C106" s="103"/>
      <c r="D106" s="70"/>
      <c r="E106" s="70"/>
      <c r="F106" s="70"/>
      <c r="G106" s="73"/>
      <c r="H106" s="11" t="s">
        <v>15</v>
      </c>
      <c r="I106" s="7" t="s">
        <v>25</v>
      </c>
      <c r="J106" s="7" t="s">
        <v>25</v>
      </c>
      <c r="K106" s="18">
        <v>2345.86</v>
      </c>
    </row>
    <row r="107" spans="1:11" hidden="1" x14ac:dyDescent="0.25">
      <c r="A107" s="100"/>
      <c r="B107" s="103"/>
      <c r="C107" s="103"/>
      <c r="D107" s="70"/>
      <c r="E107" s="70"/>
      <c r="F107" s="70"/>
      <c r="G107" s="73" t="s">
        <v>32</v>
      </c>
      <c r="H107" s="61" t="s">
        <v>31</v>
      </c>
      <c r="I107" s="61"/>
      <c r="J107" s="61"/>
      <c r="K107" s="62"/>
    </row>
    <row r="108" spans="1:11" hidden="1" x14ac:dyDescent="0.25">
      <c r="A108" s="100"/>
      <c r="B108" s="103"/>
      <c r="C108" s="103"/>
      <c r="D108" s="70"/>
      <c r="E108" s="70"/>
      <c r="F108" s="70"/>
      <c r="G108" s="73"/>
      <c r="H108" s="11" t="s">
        <v>17</v>
      </c>
      <c r="I108" s="7" t="s">
        <v>25</v>
      </c>
      <c r="J108" s="7" t="s">
        <v>25</v>
      </c>
      <c r="K108" s="18"/>
    </row>
    <row r="109" spans="1:11" hidden="1" x14ac:dyDescent="0.25">
      <c r="A109" s="100"/>
      <c r="B109" s="103"/>
      <c r="C109" s="103"/>
      <c r="D109" s="70"/>
      <c r="E109" s="70"/>
      <c r="F109" s="70"/>
      <c r="G109" s="73"/>
      <c r="H109" s="11" t="s">
        <v>12</v>
      </c>
      <c r="I109" s="7" t="s">
        <v>25</v>
      </c>
      <c r="J109" s="7" t="s">
        <v>25</v>
      </c>
      <c r="K109" s="18">
        <v>2219.14</v>
      </c>
    </row>
    <row r="110" spans="1:11" hidden="1" x14ac:dyDescent="0.25">
      <c r="A110" s="100"/>
      <c r="B110" s="103"/>
      <c r="C110" s="103"/>
      <c r="D110" s="70"/>
      <c r="E110" s="70"/>
      <c r="F110" s="70"/>
      <c r="G110" s="73"/>
      <c r="H110" s="11" t="s">
        <v>13</v>
      </c>
      <c r="I110" s="7" t="s">
        <v>25</v>
      </c>
      <c r="J110" s="7" t="s">
        <v>25</v>
      </c>
      <c r="K110" s="18">
        <v>2219.14</v>
      </c>
    </row>
    <row r="111" spans="1:11" hidden="1" x14ac:dyDescent="0.25">
      <c r="A111" s="100"/>
      <c r="B111" s="103"/>
      <c r="C111" s="103"/>
      <c r="D111" s="70"/>
      <c r="E111" s="70"/>
      <c r="F111" s="70"/>
      <c r="G111" s="73"/>
      <c r="H111" s="11" t="s">
        <v>14</v>
      </c>
      <c r="I111" s="7" t="s">
        <v>25</v>
      </c>
      <c r="J111" s="7" t="s">
        <v>25</v>
      </c>
      <c r="K111" s="18">
        <v>2219.14</v>
      </c>
    </row>
    <row r="112" spans="1:11" hidden="1" x14ac:dyDescent="0.25">
      <c r="A112" s="100"/>
      <c r="B112" s="103"/>
      <c r="C112" s="103"/>
      <c r="D112" s="70"/>
      <c r="E112" s="70"/>
      <c r="F112" s="70"/>
      <c r="G112" s="73"/>
      <c r="H112" s="11" t="s">
        <v>15</v>
      </c>
      <c r="I112" s="7" t="s">
        <v>25</v>
      </c>
      <c r="J112" s="7" t="s">
        <v>25</v>
      </c>
      <c r="K112" s="18">
        <v>2219.14</v>
      </c>
    </row>
    <row r="113" spans="1:11" hidden="1" x14ac:dyDescent="0.25">
      <c r="A113" s="100"/>
      <c r="B113" s="103"/>
      <c r="C113" s="103"/>
      <c r="D113" s="70"/>
      <c r="E113" s="70"/>
      <c r="F113" s="70"/>
      <c r="G113" s="73"/>
      <c r="H113" s="61" t="s">
        <v>30</v>
      </c>
      <c r="I113" s="61"/>
      <c r="J113" s="61"/>
      <c r="K113" s="62"/>
    </row>
    <row r="114" spans="1:11" hidden="1" x14ac:dyDescent="0.25">
      <c r="A114" s="100"/>
      <c r="B114" s="103"/>
      <c r="C114" s="103"/>
      <c r="D114" s="70"/>
      <c r="E114" s="70"/>
      <c r="F114" s="70"/>
      <c r="G114" s="73"/>
      <c r="H114" s="11" t="s">
        <v>17</v>
      </c>
      <c r="I114" s="7" t="s">
        <v>25</v>
      </c>
      <c r="J114" s="7" t="s">
        <v>25</v>
      </c>
      <c r="K114" s="49"/>
    </row>
    <row r="115" spans="1:11" hidden="1" x14ac:dyDescent="0.25">
      <c r="A115" s="100"/>
      <c r="B115" s="103"/>
      <c r="C115" s="103"/>
      <c r="D115" s="70"/>
      <c r="E115" s="70"/>
      <c r="F115" s="70"/>
      <c r="G115" s="73"/>
      <c r="H115" s="11" t="s">
        <v>12</v>
      </c>
      <c r="I115" s="7" t="s">
        <v>25</v>
      </c>
      <c r="J115" s="7" t="s">
        <v>25</v>
      </c>
      <c r="K115" s="18">
        <v>2345.86</v>
      </c>
    </row>
    <row r="116" spans="1:11" hidden="1" x14ac:dyDescent="0.25">
      <c r="A116" s="100"/>
      <c r="B116" s="103"/>
      <c r="C116" s="103"/>
      <c r="D116" s="70"/>
      <c r="E116" s="70"/>
      <c r="F116" s="70"/>
      <c r="G116" s="73"/>
      <c r="H116" s="11" t="s">
        <v>13</v>
      </c>
      <c r="I116" s="7" t="s">
        <v>25</v>
      </c>
      <c r="J116" s="7" t="s">
        <v>25</v>
      </c>
      <c r="K116" s="18">
        <v>2345.86</v>
      </c>
    </row>
    <row r="117" spans="1:11" hidden="1" x14ac:dyDescent="0.25">
      <c r="A117" s="100"/>
      <c r="B117" s="103"/>
      <c r="C117" s="103"/>
      <c r="D117" s="70"/>
      <c r="E117" s="70"/>
      <c r="F117" s="70"/>
      <c r="G117" s="73"/>
      <c r="H117" s="11" t="s">
        <v>14</v>
      </c>
      <c r="I117" s="7" t="s">
        <v>25</v>
      </c>
      <c r="J117" s="7" t="s">
        <v>25</v>
      </c>
      <c r="K117" s="18">
        <v>2345.86</v>
      </c>
    </row>
    <row r="118" spans="1:11" ht="15.75" hidden="1" thickBot="1" x14ac:dyDescent="0.3">
      <c r="A118" s="101"/>
      <c r="B118" s="104"/>
      <c r="C118" s="104"/>
      <c r="D118" s="71"/>
      <c r="E118" s="71"/>
      <c r="F118" s="71"/>
      <c r="G118" s="74"/>
      <c r="H118" s="52" t="s">
        <v>15</v>
      </c>
      <c r="I118" s="38" t="s">
        <v>25</v>
      </c>
      <c r="J118" s="38" t="s">
        <v>25</v>
      </c>
      <c r="K118" s="53">
        <v>2345.86</v>
      </c>
    </row>
    <row r="119" spans="1:11" ht="15" hidden="1" customHeight="1" x14ac:dyDescent="0.25">
      <c r="A119" s="109" t="s">
        <v>21</v>
      </c>
      <c r="B119" s="112" t="s">
        <v>39</v>
      </c>
      <c r="C119" s="66">
        <v>42003</v>
      </c>
      <c r="D119" s="66">
        <v>42005</v>
      </c>
      <c r="E119" s="66"/>
      <c r="F119" s="66"/>
      <c r="G119" s="120" t="s">
        <v>50</v>
      </c>
      <c r="H119" s="90" t="s">
        <v>31</v>
      </c>
      <c r="I119" s="81"/>
      <c r="J119" s="81"/>
      <c r="K119" s="82"/>
    </row>
    <row r="120" spans="1:11" hidden="1" x14ac:dyDescent="0.25">
      <c r="A120" s="110"/>
      <c r="B120" s="113"/>
      <c r="C120" s="113"/>
      <c r="D120" s="67"/>
      <c r="E120" s="67"/>
      <c r="F120" s="67"/>
      <c r="G120" s="89"/>
      <c r="H120" s="26" t="s">
        <v>12</v>
      </c>
      <c r="I120" s="27">
        <v>1183202.2019927911</v>
      </c>
      <c r="J120" s="28">
        <v>53.419197631483527</v>
      </c>
      <c r="K120" s="30">
        <v>1748.0998442012167</v>
      </c>
    </row>
    <row r="121" spans="1:11" hidden="1" x14ac:dyDescent="0.25">
      <c r="A121" s="110"/>
      <c r="B121" s="113"/>
      <c r="C121" s="113"/>
      <c r="D121" s="67"/>
      <c r="E121" s="67"/>
      <c r="F121" s="67"/>
      <c r="G121" s="89"/>
      <c r="H121" s="26" t="s">
        <v>13</v>
      </c>
      <c r="I121" s="28">
        <v>1492870.8962860075</v>
      </c>
      <c r="J121" s="28">
        <v>144.46411802916603</v>
      </c>
      <c r="K121" s="30">
        <v>2409.9</v>
      </c>
    </row>
    <row r="122" spans="1:11" hidden="1" x14ac:dyDescent="0.25">
      <c r="A122" s="110"/>
      <c r="B122" s="113"/>
      <c r="C122" s="113"/>
      <c r="D122" s="67"/>
      <c r="E122" s="67"/>
      <c r="F122" s="67"/>
      <c r="G122" s="89"/>
      <c r="H122" s="26" t="s">
        <v>14</v>
      </c>
      <c r="I122" s="28">
        <v>1566814.6957397945</v>
      </c>
      <c r="J122" s="28">
        <v>138.68629212288653</v>
      </c>
      <c r="K122" s="30">
        <v>2472.9</v>
      </c>
    </row>
    <row r="123" spans="1:11" hidden="1" x14ac:dyDescent="0.25">
      <c r="A123" s="110"/>
      <c r="B123" s="113"/>
      <c r="C123" s="113"/>
      <c r="D123" s="67"/>
      <c r="E123" s="67"/>
      <c r="F123" s="67"/>
      <c r="G123" s="89"/>
      <c r="H123" s="26" t="s">
        <v>15</v>
      </c>
      <c r="I123" s="28">
        <v>1516962.8034356146</v>
      </c>
      <c r="J123" s="28">
        <v>666.1751217214819</v>
      </c>
      <c r="K123" s="30">
        <v>2933.7</v>
      </c>
    </row>
    <row r="124" spans="1:11" hidden="1" x14ac:dyDescent="0.25">
      <c r="A124" s="110"/>
      <c r="B124" s="113"/>
      <c r="C124" s="113"/>
      <c r="D124" s="67"/>
      <c r="E124" s="67"/>
      <c r="F124" s="67"/>
      <c r="G124" s="89"/>
      <c r="H124" s="61" t="s">
        <v>30</v>
      </c>
      <c r="I124" s="61"/>
      <c r="J124" s="61"/>
      <c r="K124" s="62"/>
    </row>
    <row r="125" spans="1:11" hidden="1" x14ac:dyDescent="0.25">
      <c r="A125" s="110"/>
      <c r="B125" s="113"/>
      <c r="C125" s="113"/>
      <c r="D125" s="67"/>
      <c r="E125" s="67"/>
      <c r="F125" s="67"/>
      <c r="G125" s="89"/>
      <c r="H125" s="26" t="s">
        <v>12</v>
      </c>
      <c r="I125" s="27">
        <v>1393864.6</v>
      </c>
      <c r="J125" s="28">
        <v>180.64</v>
      </c>
      <c r="K125" s="30">
        <v>1903.61</v>
      </c>
    </row>
    <row r="126" spans="1:11" hidden="1" x14ac:dyDescent="0.25">
      <c r="A126" s="110"/>
      <c r="B126" s="113"/>
      <c r="C126" s="113"/>
      <c r="D126" s="67"/>
      <c r="E126" s="67"/>
      <c r="F126" s="67"/>
      <c r="G126" s="89"/>
      <c r="H126" s="26" t="s">
        <v>13</v>
      </c>
      <c r="I126" s="28">
        <v>1867501.75</v>
      </c>
      <c r="J126" s="28">
        <v>441.6</v>
      </c>
      <c r="K126" s="30">
        <v>2598.42</v>
      </c>
    </row>
    <row r="127" spans="1:11" hidden="1" x14ac:dyDescent="0.25">
      <c r="A127" s="110"/>
      <c r="B127" s="113"/>
      <c r="C127" s="113"/>
      <c r="D127" s="67"/>
      <c r="E127" s="67"/>
      <c r="F127" s="67"/>
      <c r="G127" s="89"/>
      <c r="H127" s="26" t="s">
        <v>14</v>
      </c>
      <c r="I127" s="28">
        <v>2037554.5</v>
      </c>
      <c r="J127" s="28">
        <v>320.49</v>
      </c>
      <c r="K127" s="30">
        <v>2682.99</v>
      </c>
    </row>
    <row r="128" spans="1:11" hidden="1" x14ac:dyDescent="0.25">
      <c r="A128" s="110"/>
      <c r="B128" s="113"/>
      <c r="C128" s="113"/>
      <c r="D128" s="67"/>
      <c r="E128" s="67"/>
      <c r="F128" s="67"/>
      <c r="G128" s="83"/>
      <c r="H128" s="26" t="s">
        <v>15</v>
      </c>
      <c r="I128" s="28">
        <v>2122797.9900000002</v>
      </c>
      <c r="J128" s="28">
        <v>698.82</v>
      </c>
      <c r="K128" s="30">
        <v>3175.37</v>
      </c>
    </row>
    <row r="129" spans="1:11" hidden="1" x14ac:dyDescent="0.25">
      <c r="A129" s="110"/>
      <c r="B129" s="113"/>
      <c r="C129" s="113"/>
      <c r="D129" s="67"/>
      <c r="E129" s="67"/>
      <c r="F129" s="67"/>
      <c r="G129" s="89" t="s">
        <v>69</v>
      </c>
      <c r="H129" s="61" t="s">
        <v>31</v>
      </c>
      <c r="I129" s="61"/>
      <c r="J129" s="61"/>
      <c r="K129" s="62"/>
    </row>
    <row r="130" spans="1:11" hidden="1" x14ac:dyDescent="0.25">
      <c r="A130" s="110"/>
      <c r="B130" s="113"/>
      <c r="C130" s="113"/>
      <c r="D130" s="67"/>
      <c r="E130" s="67"/>
      <c r="F130" s="67"/>
      <c r="G130" s="89"/>
      <c r="H130" s="26" t="s">
        <v>12</v>
      </c>
      <c r="I130" s="29" t="s">
        <v>25</v>
      </c>
      <c r="J130" s="29" t="s">
        <v>25</v>
      </c>
      <c r="K130" s="31">
        <v>1828.79</v>
      </c>
    </row>
    <row r="131" spans="1:11" hidden="1" x14ac:dyDescent="0.25">
      <c r="A131" s="110"/>
      <c r="B131" s="113"/>
      <c r="C131" s="113"/>
      <c r="D131" s="67"/>
      <c r="E131" s="67"/>
      <c r="F131" s="67"/>
      <c r="G131" s="89"/>
      <c r="H131" s="26" t="s">
        <v>13</v>
      </c>
      <c r="I131" s="29" t="s">
        <v>25</v>
      </c>
      <c r="J131" s="29" t="s">
        <v>25</v>
      </c>
      <c r="K131" s="31">
        <v>1828.79</v>
      </c>
    </row>
    <row r="132" spans="1:11" hidden="1" x14ac:dyDescent="0.25">
      <c r="A132" s="110"/>
      <c r="B132" s="113"/>
      <c r="C132" s="113"/>
      <c r="D132" s="67"/>
      <c r="E132" s="67"/>
      <c r="F132" s="67"/>
      <c r="G132" s="89"/>
      <c r="H132" s="26" t="s">
        <v>14</v>
      </c>
      <c r="I132" s="29" t="s">
        <v>25</v>
      </c>
      <c r="J132" s="29" t="s">
        <v>25</v>
      </c>
      <c r="K132" s="31">
        <v>1828.79</v>
      </c>
    </row>
    <row r="133" spans="1:11" hidden="1" x14ac:dyDescent="0.25">
      <c r="A133" s="110"/>
      <c r="B133" s="113"/>
      <c r="C133" s="113"/>
      <c r="D133" s="67"/>
      <c r="E133" s="67"/>
      <c r="F133" s="67"/>
      <c r="G133" s="89"/>
      <c r="H133" s="26" t="s">
        <v>15</v>
      </c>
      <c r="I133" s="29" t="s">
        <v>25</v>
      </c>
      <c r="J133" s="29" t="s">
        <v>25</v>
      </c>
      <c r="K133" s="31">
        <v>1828.79</v>
      </c>
    </row>
    <row r="134" spans="1:11" hidden="1" x14ac:dyDescent="0.25">
      <c r="A134" s="110"/>
      <c r="B134" s="113"/>
      <c r="C134" s="113"/>
      <c r="D134" s="67"/>
      <c r="E134" s="67"/>
      <c r="F134" s="67"/>
      <c r="G134" s="89"/>
      <c r="H134" s="61" t="s">
        <v>30</v>
      </c>
      <c r="I134" s="61"/>
      <c r="J134" s="61"/>
      <c r="K134" s="62"/>
    </row>
    <row r="135" spans="1:11" hidden="1" x14ac:dyDescent="0.25">
      <c r="A135" s="110"/>
      <c r="B135" s="113"/>
      <c r="C135" s="113"/>
      <c r="D135" s="67"/>
      <c r="E135" s="67"/>
      <c r="F135" s="67"/>
      <c r="G135" s="89"/>
      <c r="H135" s="46" t="s">
        <v>12</v>
      </c>
      <c r="I135" s="46" t="s">
        <v>25</v>
      </c>
      <c r="J135" s="46" t="s">
        <v>25</v>
      </c>
      <c r="K135" s="47">
        <v>1999.56</v>
      </c>
    </row>
    <row r="136" spans="1:11" hidden="1" x14ac:dyDescent="0.25">
      <c r="A136" s="110"/>
      <c r="B136" s="113"/>
      <c r="C136" s="113"/>
      <c r="D136" s="67"/>
      <c r="E136" s="67"/>
      <c r="F136" s="67"/>
      <c r="G136" s="89"/>
      <c r="H136" s="46" t="s">
        <v>13</v>
      </c>
      <c r="I136" s="46" t="s">
        <v>25</v>
      </c>
      <c r="J136" s="46" t="s">
        <v>25</v>
      </c>
      <c r="K136" s="47">
        <v>1999.56</v>
      </c>
    </row>
    <row r="137" spans="1:11" hidden="1" x14ac:dyDescent="0.25">
      <c r="A137" s="110"/>
      <c r="B137" s="113"/>
      <c r="C137" s="113"/>
      <c r="D137" s="67"/>
      <c r="E137" s="67"/>
      <c r="F137" s="67"/>
      <c r="G137" s="89"/>
      <c r="H137" s="46" t="s">
        <v>14</v>
      </c>
      <c r="I137" s="46" t="s">
        <v>25</v>
      </c>
      <c r="J137" s="46" t="s">
        <v>25</v>
      </c>
      <c r="K137" s="47">
        <v>1999.56</v>
      </c>
    </row>
    <row r="138" spans="1:11" ht="15.75" hidden="1" thickBot="1" x14ac:dyDescent="0.3">
      <c r="A138" s="111"/>
      <c r="B138" s="114"/>
      <c r="C138" s="114"/>
      <c r="D138" s="68"/>
      <c r="E138" s="68"/>
      <c r="F138" s="68"/>
      <c r="G138" s="91"/>
      <c r="H138" s="54" t="s">
        <v>15</v>
      </c>
      <c r="I138" s="55" t="s">
        <v>25</v>
      </c>
      <c r="J138" s="55" t="s">
        <v>25</v>
      </c>
      <c r="K138" s="56">
        <v>1999.56</v>
      </c>
    </row>
    <row r="139" spans="1:11" ht="12.75" hidden="1" customHeight="1" x14ac:dyDescent="0.25">
      <c r="A139" s="99" t="s">
        <v>22</v>
      </c>
      <c r="B139" s="102" t="s">
        <v>40</v>
      </c>
      <c r="C139" s="69" t="s">
        <v>41</v>
      </c>
      <c r="D139" s="69">
        <v>42005</v>
      </c>
      <c r="E139" s="69"/>
      <c r="F139" s="69"/>
      <c r="G139" s="105" t="s">
        <v>44</v>
      </c>
      <c r="H139" s="81" t="s">
        <v>31</v>
      </c>
      <c r="I139" s="81"/>
      <c r="J139" s="81"/>
      <c r="K139" s="82"/>
    </row>
    <row r="140" spans="1:11" hidden="1" x14ac:dyDescent="0.25">
      <c r="A140" s="100"/>
      <c r="B140" s="103"/>
      <c r="C140" s="103"/>
      <c r="D140" s="70"/>
      <c r="E140" s="70"/>
      <c r="F140" s="70"/>
      <c r="G140" s="73"/>
      <c r="H140" s="11" t="s">
        <v>12</v>
      </c>
      <c r="I140" s="5">
        <v>491006</v>
      </c>
      <c r="J140" s="3">
        <v>50.56</v>
      </c>
      <c r="K140" s="21">
        <v>786.48</v>
      </c>
    </row>
    <row r="141" spans="1:11" hidden="1" x14ac:dyDescent="0.25">
      <c r="A141" s="100"/>
      <c r="B141" s="103"/>
      <c r="C141" s="103"/>
      <c r="D141" s="70"/>
      <c r="E141" s="70"/>
      <c r="F141" s="70"/>
      <c r="G141" s="73"/>
      <c r="H141" s="11" t="s">
        <v>13</v>
      </c>
      <c r="I141" s="9">
        <v>553873</v>
      </c>
      <c r="J141" s="3">
        <v>75.900000000000006</v>
      </c>
      <c r="K141" s="21">
        <v>1019.16</v>
      </c>
    </row>
    <row r="142" spans="1:11" hidden="1" x14ac:dyDescent="0.25">
      <c r="A142" s="100"/>
      <c r="B142" s="103"/>
      <c r="C142" s="103"/>
      <c r="D142" s="70"/>
      <c r="E142" s="70"/>
      <c r="F142" s="70"/>
      <c r="G142" s="73"/>
      <c r="H142" s="11" t="s">
        <v>14</v>
      </c>
      <c r="I142" s="9">
        <v>595232</v>
      </c>
      <c r="J142" s="9">
        <v>160.9</v>
      </c>
      <c r="K142" s="18">
        <v>1165.8399999999999</v>
      </c>
    </row>
    <row r="143" spans="1:11" hidden="1" x14ac:dyDescent="0.25">
      <c r="A143" s="100"/>
      <c r="B143" s="103"/>
      <c r="C143" s="103"/>
      <c r="D143" s="70"/>
      <c r="E143" s="70"/>
      <c r="F143" s="70"/>
      <c r="G143" s="73"/>
      <c r="H143" s="11" t="s">
        <v>15</v>
      </c>
      <c r="I143" s="9">
        <v>845147</v>
      </c>
      <c r="J143" s="9">
        <v>425.68</v>
      </c>
      <c r="K143" s="18">
        <v>2231.36</v>
      </c>
    </row>
    <row r="144" spans="1:11" ht="12.75" hidden="1" customHeight="1" x14ac:dyDescent="0.25">
      <c r="A144" s="100"/>
      <c r="B144" s="103"/>
      <c r="C144" s="103"/>
      <c r="D144" s="70"/>
      <c r="E144" s="70"/>
      <c r="F144" s="70"/>
      <c r="G144" s="73"/>
      <c r="H144" s="61" t="s">
        <v>43</v>
      </c>
      <c r="I144" s="61"/>
      <c r="J144" s="61"/>
      <c r="K144" s="62"/>
    </row>
    <row r="145" spans="1:11" hidden="1" x14ac:dyDescent="0.25">
      <c r="A145" s="100"/>
      <c r="B145" s="103"/>
      <c r="C145" s="103"/>
      <c r="D145" s="70"/>
      <c r="E145" s="70"/>
      <c r="F145" s="70"/>
      <c r="G145" s="73"/>
      <c r="H145" s="11" t="s">
        <v>12</v>
      </c>
      <c r="I145" s="5">
        <v>506495</v>
      </c>
      <c r="J145" s="3">
        <v>59.16</v>
      </c>
      <c r="K145" s="21">
        <v>850.69</v>
      </c>
    </row>
    <row r="146" spans="1:11" hidden="1" x14ac:dyDescent="0.25">
      <c r="A146" s="100"/>
      <c r="B146" s="103"/>
      <c r="C146" s="103"/>
      <c r="D146" s="70"/>
      <c r="E146" s="70"/>
      <c r="F146" s="70"/>
      <c r="G146" s="73"/>
      <c r="H146" s="11" t="s">
        <v>13</v>
      </c>
      <c r="I146" s="9">
        <v>645898</v>
      </c>
      <c r="J146" s="3">
        <v>90.1</v>
      </c>
      <c r="K146" s="21">
        <v>1109.3900000000001</v>
      </c>
    </row>
    <row r="147" spans="1:11" hidden="1" x14ac:dyDescent="0.25">
      <c r="A147" s="100"/>
      <c r="B147" s="103"/>
      <c r="C147" s="103"/>
      <c r="D147" s="70"/>
      <c r="E147" s="70"/>
      <c r="F147" s="70"/>
      <c r="G147" s="73"/>
      <c r="H147" s="11" t="s">
        <v>14</v>
      </c>
      <c r="I147" s="9">
        <v>612017</v>
      </c>
      <c r="J147" s="9">
        <v>165.94</v>
      </c>
      <c r="K147" s="18">
        <v>1209.3900000000001</v>
      </c>
    </row>
    <row r="148" spans="1:11" hidden="1" x14ac:dyDescent="0.25">
      <c r="A148" s="100"/>
      <c r="B148" s="103"/>
      <c r="C148" s="103"/>
      <c r="D148" s="70"/>
      <c r="E148" s="70"/>
      <c r="F148" s="70"/>
      <c r="G148" s="73"/>
      <c r="H148" s="11" t="s">
        <v>15</v>
      </c>
      <c r="I148" s="9">
        <v>1364534</v>
      </c>
      <c r="J148" s="9">
        <v>425.68</v>
      </c>
      <c r="K148" s="18">
        <v>2501.64</v>
      </c>
    </row>
    <row r="149" spans="1:11" hidden="1" x14ac:dyDescent="0.25">
      <c r="A149" s="100"/>
      <c r="B149" s="103"/>
      <c r="C149" s="103"/>
      <c r="D149" s="70"/>
      <c r="E149" s="70"/>
      <c r="F149" s="70"/>
      <c r="G149" s="73" t="s">
        <v>42</v>
      </c>
      <c r="H149" s="61" t="s">
        <v>31</v>
      </c>
      <c r="I149" s="61"/>
      <c r="J149" s="61"/>
      <c r="K149" s="62"/>
    </row>
    <row r="150" spans="1:11" hidden="1" x14ac:dyDescent="0.25">
      <c r="A150" s="100"/>
      <c r="B150" s="103"/>
      <c r="C150" s="103"/>
      <c r="D150" s="70"/>
      <c r="E150" s="70"/>
      <c r="F150" s="70"/>
      <c r="G150" s="73"/>
      <c r="H150" s="11" t="s">
        <v>12</v>
      </c>
      <c r="I150" s="7" t="s">
        <v>25</v>
      </c>
      <c r="J150" s="7" t="s">
        <v>25</v>
      </c>
      <c r="K150" s="16">
        <v>754.66</v>
      </c>
    </row>
    <row r="151" spans="1:11" hidden="1" x14ac:dyDescent="0.25">
      <c r="A151" s="100"/>
      <c r="B151" s="103"/>
      <c r="C151" s="103"/>
      <c r="D151" s="70"/>
      <c r="E151" s="70"/>
      <c r="F151" s="70"/>
      <c r="G151" s="73"/>
      <c r="H151" s="11" t="s">
        <v>13</v>
      </c>
      <c r="I151" s="7" t="s">
        <v>25</v>
      </c>
      <c r="J151" s="7" t="s">
        <v>25</v>
      </c>
      <c r="K151" s="16">
        <v>754.66</v>
      </c>
    </row>
    <row r="152" spans="1:11" hidden="1" x14ac:dyDescent="0.25">
      <c r="A152" s="100"/>
      <c r="B152" s="103"/>
      <c r="C152" s="103"/>
      <c r="D152" s="70"/>
      <c r="E152" s="70"/>
      <c r="F152" s="70"/>
      <c r="G152" s="73"/>
      <c r="H152" s="11" t="s">
        <v>14</v>
      </c>
      <c r="I152" s="7" t="s">
        <v>25</v>
      </c>
      <c r="J152" s="7" t="s">
        <v>25</v>
      </c>
      <c r="K152" s="16">
        <v>754.66</v>
      </c>
    </row>
    <row r="153" spans="1:11" hidden="1" x14ac:dyDescent="0.25">
      <c r="A153" s="100"/>
      <c r="B153" s="103"/>
      <c r="C153" s="103"/>
      <c r="D153" s="70"/>
      <c r="E153" s="70"/>
      <c r="F153" s="70"/>
      <c r="G153" s="73"/>
      <c r="H153" s="11" t="s">
        <v>15</v>
      </c>
      <c r="I153" s="7" t="s">
        <v>25</v>
      </c>
      <c r="J153" s="7" t="s">
        <v>25</v>
      </c>
      <c r="K153" s="16">
        <v>754.66</v>
      </c>
    </row>
    <row r="154" spans="1:11" hidden="1" x14ac:dyDescent="0.25">
      <c r="A154" s="100"/>
      <c r="B154" s="103"/>
      <c r="C154" s="103"/>
      <c r="D154" s="70"/>
      <c r="E154" s="70"/>
      <c r="F154" s="70"/>
      <c r="G154" s="73"/>
      <c r="H154" s="61" t="s">
        <v>43</v>
      </c>
      <c r="I154" s="61"/>
      <c r="J154" s="61"/>
      <c r="K154" s="62"/>
    </row>
    <row r="155" spans="1:11" hidden="1" x14ac:dyDescent="0.25">
      <c r="A155" s="100"/>
      <c r="B155" s="103"/>
      <c r="C155" s="103"/>
      <c r="D155" s="70"/>
      <c r="E155" s="70"/>
      <c r="F155" s="70"/>
      <c r="G155" s="73"/>
      <c r="H155" s="11" t="s">
        <v>12</v>
      </c>
      <c r="I155" s="7" t="s">
        <v>25</v>
      </c>
      <c r="J155" s="7" t="s">
        <v>25</v>
      </c>
      <c r="K155" s="16">
        <v>821.69</v>
      </c>
    </row>
    <row r="156" spans="1:11" hidden="1" x14ac:dyDescent="0.25">
      <c r="A156" s="100"/>
      <c r="B156" s="103"/>
      <c r="C156" s="103"/>
      <c r="D156" s="70"/>
      <c r="E156" s="70"/>
      <c r="F156" s="70"/>
      <c r="G156" s="73"/>
      <c r="H156" s="11" t="s">
        <v>13</v>
      </c>
      <c r="I156" s="7" t="s">
        <v>25</v>
      </c>
      <c r="J156" s="7" t="s">
        <v>25</v>
      </c>
      <c r="K156" s="16">
        <v>821.69</v>
      </c>
    </row>
    <row r="157" spans="1:11" hidden="1" x14ac:dyDescent="0.25">
      <c r="A157" s="100"/>
      <c r="B157" s="103"/>
      <c r="C157" s="103"/>
      <c r="D157" s="70"/>
      <c r="E157" s="70"/>
      <c r="F157" s="70"/>
      <c r="G157" s="73"/>
      <c r="H157" s="11" t="s">
        <v>14</v>
      </c>
      <c r="I157" s="7" t="s">
        <v>25</v>
      </c>
      <c r="J157" s="7" t="s">
        <v>25</v>
      </c>
      <c r="K157" s="16">
        <v>821.69</v>
      </c>
    </row>
    <row r="158" spans="1:11" hidden="1" x14ac:dyDescent="0.25">
      <c r="A158" s="100"/>
      <c r="B158" s="103"/>
      <c r="C158" s="103"/>
      <c r="D158" s="70"/>
      <c r="E158" s="70"/>
      <c r="F158" s="70"/>
      <c r="G158" s="73"/>
      <c r="H158" s="11" t="s">
        <v>15</v>
      </c>
      <c r="I158" s="7" t="s">
        <v>25</v>
      </c>
      <c r="J158" s="7" t="s">
        <v>25</v>
      </c>
      <c r="K158" s="16">
        <v>821.69</v>
      </c>
    </row>
    <row r="159" spans="1:11" hidden="1" x14ac:dyDescent="0.25">
      <c r="A159" s="100"/>
      <c r="B159" s="103"/>
      <c r="C159" s="103"/>
      <c r="D159" s="70"/>
      <c r="E159" s="70"/>
      <c r="F159" s="70"/>
      <c r="G159" s="74" t="s">
        <v>45</v>
      </c>
      <c r="H159" s="61" t="s">
        <v>31</v>
      </c>
      <c r="I159" s="61"/>
      <c r="J159" s="61"/>
      <c r="K159" s="62"/>
    </row>
    <row r="160" spans="1:11" hidden="1" x14ac:dyDescent="0.25">
      <c r="A160" s="100"/>
      <c r="B160" s="103"/>
      <c r="C160" s="103"/>
      <c r="D160" s="70"/>
      <c r="E160" s="70"/>
      <c r="F160" s="70"/>
      <c r="G160" s="89"/>
      <c r="H160" s="6" t="s">
        <v>12</v>
      </c>
      <c r="I160" s="7" t="s">
        <v>25</v>
      </c>
      <c r="J160" s="7" t="s">
        <v>25</v>
      </c>
      <c r="K160" s="16">
        <v>754.65</v>
      </c>
    </row>
    <row r="161" spans="1:11" hidden="1" x14ac:dyDescent="0.25">
      <c r="A161" s="100"/>
      <c r="B161" s="103"/>
      <c r="C161" s="103"/>
      <c r="D161" s="70"/>
      <c r="E161" s="70"/>
      <c r="F161" s="70"/>
      <c r="G161" s="89"/>
      <c r="H161" s="6" t="s">
        <v>13</v>
      </c>
      <c r="I161" s="7" t="s">
        <v>25</v>
      </c>
      <c r="J161" s="7" t="s">
        <v>25</v>
      </c>
      <c r="K161" s="16">
        <v>754.65</v>
      </c>
    </row>
    <row r="162" spans="1:11" hidden="1" x14ac:dyDescent="0.25">
      <c r="A162" s="100"/>
      <c r="B162" s="103"/>
      <c r="C162" s="103"/>
      <c r="D162" s="70"/>
      <c r="E162" s="70"/>
      <c r="F162" s="70"/>
      <c r="G162" s="89"/>
      <c r="H162" s="6" t="s">
        <v>14</v>
      </c>
      <c r="I162" s="7" t="s">
        <v>25</v>
      </c>
      <c r="J162" s="7" t="s">
        <v>25</v>
      </c>
      <c r="K162" s="16">
        <v>754.65</v>
      </c>
    </row>
    <row r="163" spans="1:11" hidden="1" x14ac:dyDescent="0.25">
      <c r="A163" s="100"/>
      <c r="B163" s="103"/>
      <c r="C163" s="103"/>
      <c r="D163" s="70"/>
      <c r="E163" s="70"/>
      <c r="F163" s="70"/>
      <c r="G163" s="89"/>
      <c r="H163" s="6" t="s">
        <v>15</v>
      </c>
      <c r="I163" s="7" t="s">
        <v>25</v>
      </c>
      <c r="J163" s="7" t="s">
        <v>25</v>
      </c>
      <c r="K163" s="16">
        <v>754.65</v>
      </c>
    </row>
    <row r="164" spans="1:11" hidden="1" x14ac:dyDescent="0.25">
      <c r="A164" s="100"/>
      <c r="B164" s="103"/>
      <c r="C164" s="103"/>
      <c r="D164" s="70"/>
      <c r="E164" s="70"/>
      <c r="F164" s="70"/>
      <c r="G164" s="89"/>
      <c r="H164" s="61" t="s">
        <v>43</v>
      </c>
      <c r="I164" s="61"/>
      <c r="J164" s="61"/>
      <c r="K164" s="62"/>
    </row>
    <row r="165" spans="1:11" hidden="1" x14ac:dyDescent="0.25">
      <c r="A165" s="100"/>
      <c r="B165" s="103"/>
      <c r="C165" s="103"/>
      <c r="D165" s="70"/>
      <c r="E165" s="70"/>
      <c r="F165" s="70"/>
      <c r="G165" s="89"/>
      <c r="H165" s="6" t="s">
        <v>12</v>
      </c>
      <c r="I165" s="7" t="s">
        <v>25</v>
      </c>
      <c r="J165" s="7" t="s">
        <v>25</v>
      </c>
      <c r="K165" s="16">
        <v>821.68</v>
      </c>
    </row>
    <row r="166" spans="1:11" hidden="1" x14ac:dyDescent="0.25">
      <c r="A166" s="100"/>
      <c r="B166" s="103"/>
      <c r="C166" s="103"/>
      <c r="D166" s="70"/>
      <c r="E166" s="70"/>
      <c r="F166" s="70"/>
      <c r="G166" s="89"/>
      <c r="H166" s="6" t="s">
        <v>13</v>
      </c>
      <c r="I166" s="7" t="s">
        <v>25</v>
      </c>
      <c r="J166" s="7" t="s">
        <v>25</v>
      </c>
      <c r="K166" s="16">
        <v>821.68</v>
      </c>
    </row>
    <row r="167" spans="1:11" hidden="1" x14ac:dyDescent="0.25">
      <c r="A167" s="100"/>
      <c r="B167" s="103"/>
      <c r="C167" s="103"/>
      <c r="D167" s="70"/>
      <c r="E167" s="70"/>
      <c r="F167" s="70"/>
      <c r="G167" s="89"/>
      <c r="H167" s="6" t="s">
        <v>14</v>
      </c>
      <c r="I167" s="7" t="s">
        <v>25</v>
      </c>
      <c r="J167" s="7" t="s">
        <v>25</v>
      </c>
      <c r="K167" s="16">
        <v>821.68</v>
      </c>
    </row>
    <row r="168" spans="1:11" hidden="1" x14ac:dyDescent="0.25">
      <c r="A168" s="100"/>
      <c r="B168" s="103"/>
      <c r="C168" s="103"/>
      <c r="D168" s="70"/>
      <c r="E168" s="70"/>
      <c r="F168" s="70"/>
      <c r="G168" s="83"/>
      <c r="H168" s="6" t="s">
        <v>15</v>
      </c>
      <c r="I168" s="7" t="s">
        <v>25</v>
      </c>
      <c r="J168" s="7" t="s">
        <v>25</v>
      </c>
      <c r="K168" s="16">
        <v>821.68</v>
      </c>
    </row>
    <row r="169" spans="1:11" hidden="1" x14ac:dyDescent="0.25">
      <c r="A169" s="100"/>
      <c r="B169" s="103"/>
      <c r="C169" s="103"/>
      <c r="D169" s="70"/>
      <c r="E169" s="70"/>
      <c r="F169" s="70"/>
      <c r="G169" s="74" t="s">
        <v>46</v>
      </c>
      <c r="H169" s="61" t="s">
        <v>31</v>
      </c>
      <c r="I169" s="61"/>
      <c r="J169" s="61"/>
      <c r="K169" s="62"/>
    </row>
    <row r="170" spans="1:11" hidden="1" x14ac:dyDescent="0.25">
      <c r="A170" s="100"/>
      <c r="B170" s="103"/>
      <c r="C170" s="103"/>
      <c r="D170" s="70"/>
      <c r="E170" s="70"/>
      <c r="F170" s="70"/>
      <c r="G170" s="89"/>
      <c r="H170" s="6" t="s">
        <v>12</v>
      </c>
      <c r="I170" s="7" t="s">
        <v>25</v>
      </c>
      <c r="J170" s="7" t="s">
        <v>25</v>
      </c>
      <c r="K170" s="16">
        <v>1530.79</v>
      </c>
    </row>
    <row r="171" spans="1:11" hidden="1" x14ac:dyDescent="0.25">
      <c r="A171" s="100"/>
      <c r="B171" s="103"/>
      <c r="C171" s="103"/>
      <c r="D171" s="70"/>
      <c r="E171" s="70"/>
      <c r="F171" s="70"/>
      <c r="G171" s="89"/>
      <c r="H171" s="6" t="s">
        <v>13</v>
      </c>
      <c r="I171" s="7" t="s">
        <v>25</v>
      </c>
      <c r="J171" s="7" t="s">
        <v>25</v>
      </c>
      <c r="K171" s="16">
        <v>1530.79</v>
      </c>
    </row>
    <row r="172" spans="1:11" hidden="1" x14ac:dyDescent="0.25">
      <c r="A172" s="100"/>
      <c r="B172" s="103"/>
      <c r="C172" s="103"/>
      <c r="D172" s="70"/>
      <c r="E172" s="70"/>
      <c r="F172" s="70"/>
      <c r="G172" s="89"/>
      <c r="H172" s="6" t="s">
        <v>14</v>
      </c>
      <c r="I172" s="7" t="s">
        <v>25</v>
      </c>
      <c r="J172" s="7" t="s">
        <v>25</v>
      </c>
      <c r="K172" s="16">
        <v>1530.79</v>
      </c>
    </row>
    <row r="173" spans="1:11" hidden="1" x14ac:dyDescent="0.25">
      <c r="A173" s="100"/>
      <c r="B173" s="103"/>
      <c r="C173" s="103"/>
      <c r="D173" s="70"/>
      <c r="E173" s="70"/>
      <c r="F173" s="70"/>
      <c r="G173" s="89"/>
      <c r="H173" s="6" t="s">
        <v>15</v>
      </c>
      <c r="I173" s="7" t="s">
        <v>25</v>
      </c>
      <c r="J173" s="7" t="s">
        <v>25</v>
      </c>
      <c r="K173" s="16">
        <v>1530.79</v>
      </c>
    </row>
    <row r="174" spans="1:11" hidden="1" x14ac:dyDescent="0.25">
      <c r="A174" s="100"/>
      <c r="B174" s="103"/>
      <c r="C174" s="103"/>
      <c r="D174" s="70"/>
      <c r="E174" s="70"/>
      <c r="F174" s="70"/>
      <c r="G174" s="89"/>
      <c r="H174" s="61" t="s">
        <v>43</v>
      </c>
      <c r="I174" s="61"/>
      <c r="J174" s="61"/>
      <c r="K174" s="62"/>
    </row>
    <row r="175" spans="1:11" hidden="1" x14ac:dyDescent="0.25">
      <c r="A175" s="100"/>
      <c r="B175" s="103"/>
      <c r="C175" s="103"/>
      <c r="D175" s="70"/>
      <c r="E175" s="70"/>
      <c r="F175" s="70"/>
      <c r="G175" s="89"/>
      <c r="H175" s="6" t="s">
        <v>12</v>
      </c>
      <c r="I175" s="7" t="s">
        <v>25</v>
      </c>
      <c r="J175" s="7" t="s">
        <v>25</v>
      </c>
      <c r="K175" s="16">
        <v>1661.51</v>
      </c>
    </row>
    <row r="176" spans="1:11" hidden="1" x14ac:dyDescent="0.25">
      <c r="A176" s="100"/>
      <c r="B176" s="103"/>
      <c r="C176" s="103"/>
      <c r="D176" s="70"/>
      <c r="E176" s="70"/>
      <c r="F176" s="70"/>
      <c r="G176" s="89"/>
      <c r="H176" s="6" t="s">
        <v>13</v>
      </c>
      <c r="I176" s="7" t="s">
        <v>25</v>
      </c>
      <c r="J176" s="7" t="s">
        <v>25</v>
      </c>
      <c r="K176" s="16">
        <v>1661.51</v>
      </c>
    </row>
    <row r="177" spans="1:11" hidden="1" x14ac:dyDescent="0.25">
      <c r="A177" s="100"/>
      <c r="B177" s="103"/>
      <c r="C177" s="103"/>
      <c r="D177" s="70"/>
      <c r="E177" s="70"/>
      <c r="F177" s="70"/>
      <c r="G177" s="89"/>
      <c r="H177" s="6" t="s">
        <v>14</v>
      </c>
      <c r="I177" s="7" t="s">
        <v>25</v>
      </c>
      <c r="J177" s="7" t="s">
        <v>25</v>
      </c>
      <c r="K177" s="16">
        <v>1661.51</v>
      </c>
    </row>
    <row r="178" spans="1:11" hidden="1" x14ac:dyDescent="0.25">
      <c r="A178" s="100"/>
      <c r="B178" s="103"/>
      <c r="C178" s="103"/>
      <c r="D178" s="70"/>
      <c r="E178" s="70"/>
      <c r="F178" s="70"/>
      <c r="G178" s="83"/>
      <c r="H178" s="6" t="s">
        <v>15</v>
      </c>
      <c r="I178" s="7" t="s">
        <v>25</v>
      </c>
      <c r="J178" s="7" t="s">
        <v>25</v>
      </c>
      <c r="K178" s="16">
        <v>1661.51</v>
      </c>
    </row>
    <row r="179" spans="1:11" ht="12.75" hidden="1" customHeight="1" x14ac:dyDescent="0.25">
      <c r="A179" s="100"/>
      <c r="B179" s="103"/>
      <c r="C179" s="103"/>
      <c r="D179" s="70"/>
      <c r="E179" s="70"/>
      <c r="F179" s="70"/>
      <c r="G179" s="74" t="s">
        <v>47</v>
      </c>
      <c r="H179" s="61" t="s">
        <v>31</v>
      </c>
      <c r="I179" s="61"/>
      <c r="J179" s="61"/>
      <c r="K179" s="62"/>
    </row>
    <row r="180" spans="1:11" hidden="1" x14ac:dyDescent="0.25">
      <c r="A180" s="100"/>
      <c r="B180" s="103"/>
      <c r="C180" s="103"/>
      <c r="D180" s="70"/>
      <c r="E180" s="70"/>
      <c r="F180" s="70"/>
      <c r="G180" s="89"/>
      <c r="H180" s="6" t="s">
        <v>12</v>
      </c>
      <c r="I180" s="7" t="s">
        <v>25</v>
      </c>
      <c r="J180" s="7" t="s">
        <v>25</v>
      </c>
      <c r="K180" s="16">
        <v>1574.61</v>
      </c>
    </row>
    <row r="181" spans="1:11" hidden="1" x14ac:dyDescent="0.25">
      <c r="A181" s="100"/>
      <c r="B181" s="103"/>
      <c r="C181" s="103"/>
      <c r="D181" s="70"/>
      <c r="E181" s="70"/>
      <c r="F181" s="70"/>
      <c r="G181" s="89"/>
      <c r="H181" s="6" t="s">
        <v>13</v>
      </c>
      <c r="I181" s="7" t="s">
        <v>25</v>
      </c>
      <c r="J181" s="7" t="s">
        <v>25</v>
      </c>
      <c r="K181" s="16">
        <v>1574.61</v>
      </c>
    </row>
    <row r="182" spans="1:11" hidden="1" x14ac:dyDescent="0.25">
      <c r="A182" s="100"/>
      <c r="B182" s="103"/>
      <c r="C182" s="103"/>
      <c r="D182" s="70"/>
      <c r="E182" s="70"/>
      <c r="F182" s="70"/>
      <c r="G182" s="89"/>
      <c r="H182" s="6" t="s">
        <v>14</v>
      </c>
      <c r="I182" s="7" t="s">
        <v>25</v>
      </c>
      <c r="J182" s="7" t="s">
        <v>25</v>
      </c>
      <c r="K182" s="16">
        <v>1574.61</v>
      </c>
    </row>
    <row r="183" spans="1:11" hidden="1" x14ac:dyDescent="0.25">
      <c r="A183" s="100"/>
      <c r="B183" s="103"/>
      <c r="C183" s="103"/>
      <c r="D183" s="70"/>
      <c r="E183" s="70"/>
      <c r="F183" s="70"/>
      <c r="G183" s="89"/>
      <c r="H183" s="6" t="s">
        <v>15</v>
      </c>
      <c r="I183" s="7" t="s">
        <v>25</v>
      </c>
      <c r="J183" s="7" t="s">
        <v>25</v>
      </c>
      <c r="K183" s="16">
        <v>1574.61</v>
      </c>
    </row>
    <row r="184" spans="1:11" ht="12.75" hidden="1" customHeight="1" x14ac:dyDescent="0.25">
      <c r="A184" s="100"/>
      <c r="B184" s="103"/>
      <c r="C184" s="103"/>
      <c r="D184" s="70"/>
      <c r="E184" s="70"/>
      <c r="F184" s="70"/>
      <c r="G184" s="89"/>
      <c r="H184" s="61" t="s">
        <v>43</v>
      </c>
      <c r="I184" s="61"/>
      <c r="J184" s="61"/>
      <c r="K184" s="62"/>
    </row>
    <row r="185" spans="1:11" hidden="1" x14ac:dyDescent="0.25">
      <c r="A185" s="100"/>
      <c r="B185" s="103"/>
      <c r="C185" s="103"/>
      <c r="D185" s="70"/>
      <c r="E185" s="70"/>
      <c r="F185" s="70"/>
      <c r="G185" s="89"/>
      <c r="H185" s="6" t="s">
        <v>12</v>
      </c>
      <c r="I185" s="7" t="s">
        <v>25</v>
      </c>
      <c r="J185" s="7" t="s">
        <v>25</v>
      </c>
      <c r="K185" s="16">
        <v>1701.63</v>
      </c>
    </row>
    <row r="186" spans="1:11" hidden="1" x14ac:dyDescent="0.25">
      <c r="A186" s="100"/>
      <c r="B186" s="103"/>
      <c r="C186" s="103"/>
      <c r="D186" s="70"/>
      <c r="E186" s="70"/>
      <c r="F186" s="70"/>
      <c r="G186" s="89"/>
      <c r="H186" s="6" t="s">
        <v>13</v>
      </c>
      <c r="I186" s="7" t="s">
        <v>25</v>
      </c>
      <c r="J186" s="7" t="s">
        <v>25</v>
      </c>
      <c r="K186" s="16">
        <v>1701.63</v>
      </c>
    </row>
    <row r="187" spans="1:11" hidden="1" x14ac:dyDescent="0.25">
      <c r="A187" s="100"/>
      <c r="B187" s="103"/>
      <c r="C187" s="103"/>
      <c r="D187" s="70"/>
      <c r="E187" s="70"/>
      <c r="F187" s="70"/>
      <c r="G187" s="89"/>
      <c r="H187" s="6" t="s">
        <v>14</v>
      </c>
      <c r="I187" s="7" t="s">
        <v>25</v>
      </c>
      <c r="J187" s="7" t="s">
        <v>25</v>
      </c>
      <c r="K187" s="16">
        <v>1701.63</v>
      </c>
    </row>
    <row r="188" spans="1:11" ht="15.75" hidden="1" thickBot="1" x14ac:dyDescent="0.3">
      <c r="A188" s="101"/>
      <c r="B188" s="104"/>
      <c r="C188" s="104"/>
      <c r="D188" s="71"/>
      <c r="E188" s="71"/>
      <c r="F188" s="71"/>
      <c r="G188" s="89"/>
      <c r="H188" s="41" t="s">
        <v>15</v>
      </c>
      <c r="I188" s="38" t="s">
        <v>25</v>
      </c>
      <c r="J188" s="38" t="s">
        <v>25</v>
      </c>
      <c r="K188" s="43">
        <v>1701.63</v>
      </c>
    </row>
    <row r="189" spans="1:11" ht="15" hidden="1" customHeight="1" x14ac:dyDescent="0.25">
      <c r="A189" s="99" t="s">
        <v>23</v>
      </c>
      <c r="B189" s="124" t="s">
        <v>56</v>
      </c>
      <c r="C189" s="63" t="s">
        <v>57</v>
      </c>
      <c r="D189" s="63">
        <v>42005</v>
      </c>
      <c r="E189" s="63"/>
      <c r="F189" s="63"/>
      <c r="G189" s="105" t="s">
        <v>50</v>
      </c>
      <c r="H189" s="81" t="s">
        <v>31</v>
      </c>
      <c r="I189" s="81"/>
      <c r="J189" s="81"/>
      <c r="K189" s="82"/>
    </row>
    <row r="190" spans="1:11" hidden="1" x14ac:dyDescent="0.25">
      <c r="A190" s="100"/>
      <c r="B190" s="125"/>
      <c r="C190" s="125"/>
      <c r="D190" s="64"/>
      <c r="E190" s="64"/>
      <c r="F190" s="64"/>
      <c r="G190" s="73"/>
      <c r="H190" s="11" t="s">
        <v>12</v>
      </c>
      <c r="I190" s="5">
        <v>348539.25</v>
      </c>
      <c r="J190" s="3">
        <v>43.14</v>
      </c>
      <c r="K190" s="21">
        <v>552.33000000000004</v>
      </c>
    </row>
    <row r="191" spans="1:11" hidden="1" x14ac:dyDescent="0.25">
      <c r="A191" s="100"/>
      <c r="B191" s="125"/>
      <c r="C191" s="125"/>
      <c r="D191" s="64"/>
      <c r="E191" s="64"/>
      <c r="F191" s="64"/>
      <c r="G191" s="73"/>
      <c r="H191" s="11" t="s">
        <v>13</v>
      </c>
      <c r="I191" s="9">
        <v>368705.8</v>
      </c>
      <c r="J191" s="3">
        <v>95.259999999999991</v>
      </c>
      <c r="K191" s="21">
        <v>695.15000000000009</v>
      </c>
    </row>
    <row r="192" spans="1:11" hidden="1" x14ac:dyDescent="0.25">
      <c r="A192" s="100"/>
      <c r="B192" s="125"/>
      <c r="C192" s="125"/>
      <c r="D192" s="64"/>
      <c r="E192" s="64"/>
      <c r="F192" s="64"/>
      <c r="G192" s="73"/>
      <c r="H192" s="11" t="s">
        <v>14</v>
      </c>
      <c r="I192" s="9">
        <v>672256.37</v>
      </c>
      <c r="J192" s="9">
        <v>223.76</v>
      </c>
      <c r="K192" s="18">
        <v>1385.18</v>
      </c>
    </row>
    <row r="193" spans="1:11" hidden="1" x14ac:dyDescent="0.25">
      <c r="A193" s="100"/>
      <c r="B193" s="125"/>
      <c r="C193" s="125"/>
      <c r="D193" s="64"/>
      <c r="E193" s="64"/>
      <c r="F193" s="64"/>
      <c r="G193" s="73"/>
      <c r="H193" s="11" t="s">
        <v>15</v>
      </c>
      <c r="I193" s="9">
        <v>983950.07</v>
      </c>
      <c r="J193" s="9">
        <v>479.69</v>
      </c>
      <c r="K193" s="18">
        <v>2477.04</v>
      </c>
    </row>
    <row r="194" spans="1:11" hidden="1" x14ac:dyDescent="0.25">
      <c r="A194" s="100"/>
      <c r="B194" s="125"/>
      <c r="C194" s="125"/>
      <c r="D194" s="64"/>
      <c r="E194" s="64"/>
      <c r="F194" s="64"/>
      <c r="G194" s="73"/>
      <c r="H194" s="61" t="s">
        <v>43</v>
      </c>
      <c r="I194" s="61"/>
      <c r="J194" s="61"/>
      <c r="K194" s="62"/>
    </row>
    <row r="195" spans="1:11" hidden="1" x14ac:dyDescent="0.25">
      <c r="A195" s="100"/>
      <c r="B195" s="125"/>
      <c r="C195" s="125"/>
      <c r="D195" s="64"/>
      <c r="E195" s="64"/>
      <c r="F195" s="64"/>
      <c r="G195" s="73"/>
      <c r="H195" s="11" t="s">
        <v>12</v>
      </c>
      <c r="I195" s="5">
        <v>420574.26</v>
      </c>
      <c r="J195" s="3">
        <v>32.190000000000005</v>
      </c>
      <c r="K195" s="21">
        <v>593.75</v>
      </c>
    </row>
    <row r="196" spans="1:11" hidden="1" x14ac:dyDescent="0.25">
      <c r="A196" s="100"/>
      <c r="B196" s="125"/>
      <c r="C196" s="125"/>
      <c r="D196" s="64"/>
      <c r="E196" s="64"/>
      <c r="F196" s="64"/>
      <c r="G196" s="73"/>
      <c r="H196" s="11" t="s">
        <v>13</v>
      </c>
      <c r="I196" s="9">
        <v>463400.31</v>
      </c>
      <c r="J196" s="3">
        <v>74.649999999999991</v>
      </c>
      <c r="K196" s="21">
        <v>747.29</v>
      </c>
    </row>
    <row r="197" spans="1:11" hidden="1" x14ac:dyDescent="0.25">
      <c r="A197" s="100"/>
      <c r="B197" s="125"/>
      <c r="C197" s="125"/>
      <c r="D197" s="64"/>
      <c r="E197" s="64"/>
      <c r="F197" s="64"/>
      <c r="G197" s="73"/>
      <c r="H197" s="11" t="s">
        <v>14</v>
      </c>
      <c r="I197" s="9">
        <v>896288.2</v>
      </c>
      <c r="J197" s="9">
        <v>222.38</v>
      </c>
      <c r="K197" s="18">
        <v>1489.07</v>
      </c>
    </row>
    <row r="198" spans="1:11" hidden="1" x14ac:dyDescent="0.25">
      <c r="A198" s="100"/>
      <c r="B198" s="125"/>
      <c r="C198" s="125"/>
      <c r="D198" s="64"/>
      <c r="E198" s="64"/>
      <c r="F198" s="64"/>
      <c r="G198" s="73"/>
      <c r="H198" s="11" t="s">
        <v>15</v>
      </c>
      <c r="I198" s="9">
        <v>1487037.73</v>
      </c>
      <c r="J198" s="9">
        <v>353</v>
      </c>
      <c r="K198" s="18">
        <v>2662.82</v>
      </c>
    </row>
    <row r="199" spans="1:11" hidden="1" x14ac:dyDescent="0.25">
      <c r="A199" s="100"/>
      <c r="B199" s="125"/>
      <c r="C199" s="125"/>
      <c r="D199" s="64"/>
      <c r="E199" s="64"/>
      <c r="F199" s="64"/>
      <c r="G199" s="73" t="s">
        <v>59</v>
      </c>
      <c r="H199" s="61" t="s">
        <v>31</v>
      </c>
      <c r="I199" s="61"/>
      <c r="J199" s="61"/>
      <c r="K199" s="62"/>
    </row>
    <row r="200" spans="1:11" hidden="1" x14ac:dyDescent="0.25">
      <c r="A200" s="100"/>
      <c r="B200" s="125"/>
      <c r="C200" s="125"/>
      <c r="D200" s="64"/>
      <c r="E200" s="64"/>
      <c r="F200" s="64"/>
      <c r="G200" s="73"/>
      <c r="H200" s="11" t="s">
        <v>12</v>
      </c>
      <c r="I200" s="5">
        <v>348539.25</v>
      </c>
      <c r="J200" s="3">
        <v>43.14</v>
      </c>
      <c r="K200" s="21">
        <v>552.33000000000004</v>
      </c>
    </row>
    <row r="201" spans="1:11" hidden="1" x14ac:dyDescent="0.25">
      <c r="A201" s="100"/>
      <c r="B201" s="125"/>
      <c r="C201" s="125"/>
      <c r="D201" s="64"/>
      <c r="E201" s="64"/>
      <c r="F201" s="64"/>
      <c r="G201" s="73"/>
      <c r="H201" s="11" t="s">
        <v>13</v>
      </c>
      <c r="I201" s="9">
        <v>368705.8</v>
      </c>
      <c r="J201" s="3">
        <v>95.259999999999991</v>
      </c>
      <c r="K201" s="21">
        <v>695.15000000000009</v>
      </c>
    </row>
    <row r="202" spans="1:11" hidden="1" x14ac:dyDescent="0.25">
      <c r="A202" s="100"/>
      <c r="B202" s="125"/>
      <c r="C202" s="125"/>
      <c r="D202" s="64"/>
      <c r="E202" s="64"/>
      <c r="F202" s="64"/>
      <c r="G202" s="73"/>
      <c r="H202" s="11" t="s">
        <v>14</v>
      </c>
      <c r="I202" s="9">
        <v>672256.37</v>
      </c>
      <c r="J202" s="9">
        <v>223.76</v>
      </c>
      <c r="K202" s="18">
        <v>1385.18</v>
      </c>
    </row>
    <row r="203" spans="1:11" hidden="1" x14ac:dyDescent="0.25">
      <c r="A203" s="100"/>
      <c r="B203" s="125"/>
      <c r="C203" s="125"/>
      <c r="D203" s="64"/>
      <c r="E203" s="64"/>
      <c r="F203" s="64"/>
      <c r="G203" s="73"/>
      <c r="H203" s="11" t="s">
        <v>15</v>
      </c>
      <c r="I203" s="9">
        <v>983950.07</v>
      </c>
      <c r="J203" s="9">
        <v>479.69</v>
      </c>
      <c r="K203" s="18">
        <v>2477.04</v>
      </c>
    </row>
    <row r="204" spans="1:11" hidden="1" x14ac:dyDescent="0.25">
      <c r="A204" s="100"/>
      <c r="B204" s="125"/>
      <c r="C204" s="125"/>
      <c r="D204" s="64"/>
      <c r="E204" s="64"/>
      <c r="F204" s="64"/>
      <c r="G204" s="73"/>
      <c r="H204" s="61" t="s">
        <v>43</v>
      </c>
      <c r="I204" s="61"/>
      <c r="J204" s="61"/>
      <c r="K204" s="62"/>
    </row>
    <row r="205" spans="1:11" hidden="1" x14ac:dyDescent="0.25">
      <c r="A205" s="100"/>
      <c r="B205" s="125"/>
      <c r="C205" s="125"/>
      <c r="D205" s="64"/>
      <c r="E205" s="64"/>
      <c r="F205" s="64"/>
      <c r="G205" s="73"/>
      <c r="H205" s="11" t="s">
        <v>12</v>
      </c>
      <c r="I205" s="5">
        <v>420574.26</v>
      </c>
      <c r="J205" s="3">
        <v>32.190000000000005</v>
      </c>
      <c r="K205" s="18">
        <v>593.75</v>
      </c>
    </row>
    <row r="206" spans="1:11" hidden="1" x14ac:dyDescent="0.25">
      <c r="A206" s="100"/>
      <c r="B206" s="125"/>
      <c r="C206" s="125"/>
      <c r="D206" s="64"/>
      <c r="E206" s="64"/>
      <c r="F206" s="64"/>
      <c r="G206" s="73"/>
      <c r="H206" s="11" t="s">
        <v>13</v>
      </c>
      <c r="I206" s="9">
        <v>463400.31</v>
      </c>
      <c r="J206" s="3">
        <v>74.649999999999991</v>
      </c>
      <c r="K206" s="18">
        <v>747.29</v>
      </c>
    </row>
    <row r="207" spans="1:11" hidden="1" x14ac:dyDescent="0.25">
      <c r="A207" s="100"/>
      <c r="B207" s="125"/>
      <c r="C207" s="125"/>
      <c r="D207" s="64"/>
      <c r="E207" s="64"/>
      <c r="F207" s="64"/>
      <c r="G207" s="73"/>
      <c r="H207" s="11" t="s">
        <v>14</v>
      </c>
      <c r="I207" s="9">
        <v>896288.2</v>
      </c>
      <c r="J207" s="9">
        <v>222.38</v>
      </c>
      <c r="K207" s="18">
        <v>1489.07</v>
      </c>
    </row>
    <row r="208" spans="1:11" hidden="1" x14ac:dyDescent="0.25">
      <c r="A208" s="100"/>
      <c r="B208" s="125"/>
      <c r="C208" s="125"/>
      <c r="D208" s="64"/>
      <c r="E208" s="64"/>
      <c r="F208" s="64"/>
      <c r="G208" s="73"/>
      <c r="H208" s="11" t="s">
        <v>15</v>
      </c>
      <c r="I208" s="9">
        <v>1487037.73</v>
      </c>
      <c r="J208" s="9">
        <v>353</v>
      </c>
      <c r="K208" s="18">
        <v>2662.82</v>
      </c>
    </row>
    <row r="209" spans="1:11" hidden="1" x14ac:dyDescent="0.25">
      <c r="A209" s="100"/>
      <c r="B209" s="125"/>
      <c r="C209" s="125"/>
      <c r="D209" s="64"/>
      <c r="E209" s="64"/>
      <c r="F209" s="64"/>
      <c r="G209" s="73" t="s">
        <v>60</v>
      </c>
      <c r="H209" s="61" t="s">
        <v>31</v>
      </c>
      <c r="I209" s="61"/>
      <c r="J209" s="61"/>
      <c r="K209" s="62"/>
    </row>
    <row r="210" spans="1:11" hidden="1" x14ac:dyDescent="0.25">
      <c r="A210" s="100"/>
      <c r="B210" s="125"/>
      <c r="C210" s="125"/>
      <c r="D210" s="64"/>
      <c r="E210" s="64"/>
      <c r="F210" s="64"/>
      <c r="G210" s="73"/>
      <c r="H210" s="11" t="s">
        <v>12</v>
      </c>
      <c r="I210" s="5" t="s">
        <v>25</v>
      </c>
      <c r="J210" s="3" t="s">
        <v>25</v>
      </c>
      <c r="K210" s="18">
        <v>1015.9830508474578</v>
      </c>
    </row>
    <row r="211" spans="1:11" hidden="1" x14ac:dyDescent="0.25">
      <c r="A211" s="100"/>
      <c r="B211" s="125"/>
      <c r="C211" s="125"/>
      <c r="D211" s="64"/>
      <c r="E211" s="64"/>
      <c r="F211" s="64"/>
      <c r="G211" s="73"/>
      <c r="H211" s="11" t="s">
        <v>13</v>
      </c>
      <c r="I211" s="9" t="s">
        <v>25</v>
      </c>
      <c r="J211" s="3" t="s">
        <v>25</v>
      </c>
      <c r="K211" s="18">
        <v>1015.9830508474578</v>
      </c>
    </row>
    <row r="212" spans="1:11" hidden="1" x14ac:dyDescent="0.25">
      <c r="A212" s="100"/>
      <c r="B212" s="125"/>
      <c r="C212" s="125"/>
      <c r="D212" s="64"/>
      <c r="E212" s="64"/>
      <c r="F212" s="64"/>
      <c r="G212" s="73"/>
      <c r="H212" s="11" t="s">
        <v>14</v>
      </c>
      <c r="I212" s="9" t="s">
        <v>25</v>
      </c>
      <c r="J212" s="9" t="s">
        <v>25</v>
      </c>
      <c r="K212" s="18">
        <v>1015.9830508474578</v>
      </c>
    </row>
    <row r="213" spans="1:11" hidden="1" x14ac:dyDescent="0.25">
      <c r="A213" s="100"/>
      <c r="B213" s="125"/>
      <c r="C213" s="125"/>
      <c r="D213" s="64"/>
      <c r="E213" s="64"/>
      <c r="F213" s="64"/>
      <c r="G213" s="73"/>
      <c r="H213" s="11" t="s">
        <v>15</v>
      </c>
      <c r="I213" s="9" t="s">
        <v>25</v>
      </c>
      <c r="J213" s="9" t="s">
        <v>25</v>
      </c>
      <c r="K213" s="18">
        <v>1015.9830508474578</v>
      </c>
    </row>
    <row r="214" spans="1:11" hidden="1" x14ac:dyDescent="0.25">
      <c r="A214" s="100"/>
      <c r="B214" s="125"/>
      <c r="C214" s="125"/>
      <c r="D214" s="64"/>
      <c r="E214" s="64"/>
      <c r="F214" s="64"/>
      <c r="G214" s="73"/>
      <c r="H214" s="61" t="s">
        <v>43</v>
      </c>
      <c r="I214" s="61"/>
      <c r="J214" s="61"/>
      <c r="K214" s="62"/>
    </row>
    <row r="215" spans="1:11" hidden="1" x14ac:dyDescent="0.25">
      <c r="A215" s="100"/>
      <c r="B215" s="125"/>
      <c r="C215" s="125"/>
      <c r="D215" s="64"/>
      <c r="E215" s="64"/>
      <c r="F215" s="64"/>
      <c r="G215" s="73"/>
      <c r="H215" s="11" t="s">
        <v>12</v>
      </c>
      <c r="I215" s="5" t="s">
        <v>25</v>
      </c>
      <c r="J215" s="3" t="s">
        <v>25</v>
      </c>
      <c r="K215" s="18">
        <v>1136.1779661016949</v>
      </c>
    </row>
    <row r="216" spans="1:11" hidden="1" x14ac:dyDescent="0.25">
      <c r="A216" s="100"/>
      <c r="B216" s="125"/>
      <c r="C216" s="125"/>
      <c r="D216" s="64"/>
      <c r="E216" s="64"/>
      <c r="F216" s="64"/>
      <c r="G216" s="73"/>
      <c r="H216" s="11" t="s">
        <v>13</v>
      </c>
      <c r="I216" s="9" t="s">
        <v>25</v>
      </c>
      <c r="J216" s="3" t="s">
        <v>25</v>
      </c>
      <c r="K216" s="18">
        <v>1136.1779661016949</v>
      </c>
    </row>
    <row r="217" spans="1:11" hidden="1" x14ac:dyDescent="0.25">
      <c r="A217" s="100"/>
      <c r="B217" s="125"/>
      <c r="C217" s="125"/>
      <c r="D217" s="64"/>
      <c r="E217" s="64"/>
      <c r="F217" s="64"/>
      <c r="G217" s="73"/>
      <c r="H217" s="11" t="s">
        <v>14</v>
      </c>
      <c r="I217" s="9" t="s">
        <v>25</v>
      </c>
      <c r="J217" s="9" t="s">
        <v>25</v>
      </c>
      <c r="K217" s="18">
        <v>1136.1779661016949</v>
      </c>
    </row>
    <row r="218" spans="1:11" hidden="1" x14ac:dyDescent="0.25">
      <c r="A218" s="100"/>
      <c r="B218" s="125"/>
      <c r="C218" s="125"/>
      <c r="D218" s="64"/>
      <c r="E218" s="64"/>
      <c r="F218" s="64"/>
      <c r="G218" s="73"/>
      <c r="H218" s="11" t="s">
        <v>15</v>
      </c>
      <c r="I218" s="9" t="s">
        <v>25</v>
      </c>
      <c r="J218" s="9" t="s">
        <v>25</v>
      </c>
      <c r="K218" s="18">
        <v>1136.1779661016949</v>
      </c>
    </row>
    <row r="219" spans="1:11" hidden="1" x14ac:dyDescent="0.25">
      <c r="A219" s="100"/>
      <c r="B219" s="125"/>
      <c r="C219" s="125"/>
      <c r="D219" s="64"/>
      <c r="E219" s="64"/>
      <c r="F219" s="64"/>
      <c r="G219" s="73" t="s">
        <v>61</v>
      </c>
      <c r="H219" s="61" t="s">
        <v>31</v>
      </c>
      <c r="I219" s="61"/>
      <c r="J219" s="61"/>
      <c r="K219" s="62"/>
    </row>
    <row r="220" spans="1:11" hidden="1" x14ac:dyDescent="0.25">
      <c r="A220" s="100"/>
      <c r="B220" s="125"/>
      <c r="C220" s="125"/>
      <c r="D220" s="64"/>
      <c r="E220" s="64"/>
      <c r="F220" s="64"/>
      <c r="G220" s="73"/>
      <c r="H220" s="11" t="s">
        <v>12</v>
      </c>
      <c r="I220" s="5" t="s">
        <v>25</v>
      </c>
      <c r="J220" s="3" t="s">
        <v>25</v>
      </c>
      <c r="K220" s="18">
        <v>2024.4576271186443</v>
      </c>
    </row>
    <row r="221" spans="1:11" hidden="1" x14ac:dyDescent="0.25">
      <c r="A221" s="100"/>
      <c r="B221" s="125"/>
      <c r="C221" s="125"/>
      <c r="D221" s="64"/>
      <c r="E221" s="64"/>
      <c r="F221" s="64"/>
      <c r="G221" s="73"/>
      <c r="H221" s="11" t="s">
        <v>13</v>
      </c>
      <c r="I221" s="9" t="s">
        <v>25</v>
      </c>
      <c r="J221" s="3" t="s">
        <v>25</v>
      </c>
      <c r="K221" s="18">
        <v>2024.4576271186443</v>
      </c>
    </row>
    <row r="222" spans="1:11" hidden="1" x14ac:dyDescent="0.25">
      <c r="A222" s="100"/>
      <c r="B222" s="125"/>
      <c r="C222" s="125"/>
      <c r="D222" s="64"/>
      <c r="E222" s="64"/>
      <c r="F222" s="64"/>
      <c r="G222" s="73"/>
      <c r="H222" s="11" t="s">
        <v>14</v>
      </c>
      <c r="I222" s="9" t="s">
        <v>25</v>
      </c>
      <c r="J222" s="9" t="s">
        <v>25</v>
      </c>
      <c r="K222" s="18">
        <v>2024.4576271186443</v>
      </c>
    </row>
    <row r="223" spans="1:11" hidden="1" x14ac:dyDescent="0.25">
      <c r="A223" s="100"/>
      <c r="B223" s="125"/>
      <c r="C223" s="125"/>
      <c r="D223" s="64"/>
      <c r="E223" s="64"/>
      <c r="F223" s="64"/>
      <c r="G223" s="73"/>
      <c r="H223" s="11" t="s">
        <v>15</v>
      </c>
      <c r="I223" s="9" t="s">
        <v>25</v>
      </c>
      <c r="J223" s="9" t="s">
        <v>25</v>
      </c>
      <c r="K223" s="18">
        <v>2024.4576271186443</v>
      </c>
    </row>
    <row r="224" spans="1:11" hidden="1" x14ac:dyDescent="0.25">
      <c r="A224" s="100"/>
      <c r="B224" s="125"/>
      <c r="C224" s="125"/>
      <c r="D224" s="64"/>
      <c r="E224" s="64"/>
      <c r="F224" s="64"/>
      <c r="G224" s="73"/>
      <c r="H224" s="61" t="s">
        <v>43</v>
      </c>
      <c r="I224" s="61"/>
      <c r="J224" s="61"/>
      <c r="K224" s="62"/>
    </row>
    <row r="225" spans="1:11" hidden="1" x14ac:dyDescent="0.25">
      <c r="A225" s="100"/>
      <c r="B225" s="125"/>
      <c r="C225" s="125"/>
      <c r="D225" s="64"/>
      <c r="E225" s="64"/>
      <c r="F225" s="64"/>
      <c r="G225" s="73"/>
      <c r="H225" s="11" t="s">
        <v>12</v>
      </c>
      <c r="I225" s="5" t="s">
        <v>25</v>
      </c>
      <c r="J225" s="3" t="s">
        <v>25</v>
      </c>
      <c r="K225" s="18">
        <v>2212.4491525423732</v>
      </c>
    </row>
    <row r="226" spans="1:11" hidden="1" x14ac:dyDescent="0.25">
      <c r="A226" s="100"/>
      <c r="B226" s="125"/>
      <c r="C226" s="125"/>
      <c r="D226" s="64"/>
      <c r="E226" s="64"/>
      <c r="F226" s="64"/>
      <c r="G226" s="73"/>
      <c r="H226" s="11" t="s">
        <v>13</v>
      </c>
      <c r="I226" s="9" t="s">
        <v>25</v>
      </c>
      <c r="J226" s="3" t="s">
        <v>25</v>
      </c>
      <c r="K226" s="18">
        <v>2212.4491525423732</v>
      </c>
    </row>
    <row r="227" spans="1:11" hidden="1" x14ac:dyDescent="0.25">
      <c r="A227" s="100"/>
      <c r="B227" s="125"/>
      <c r="C227" s="125"/>
      <c r="D227" s="64"/>
      <c r="E227" s="64"/>
      <c r="F227" s="64"/>
      <c r="G227" s="73"/>
      <c r="H227" s="11" t="s">
        <v>14</v>
      </c>
      <c r="I227" s="9" t="s">
        <v>25</v>
      </c>
      <c r="J227" s="9" t="s">
        <v>25</v>
      </c>
      <c r="K227" s="18">
        <v>2212.4491525423732</v>
      </c>
    </row>
    <row r="228" spans="1:11" hidden="1" x14ac:dyDescent="0.25">
      <c r="A228" s="100"/>
      <c r="B228" s="125"/>
      <c r="C228" s="125"/>
      <c r="D228" s="64"/>
      <c r="E228" s="64"/>
      <c r="F228" s="64"/>
      <c r="G228" s="73"/>
      <c r="H228" s="11" t="s">
        <v>15</v>
      </c>
      <c r="I228" s="9" t="s">
        <v>25</v>
      </c>
      <c r="J228" s="9" t="s">
        <v>25</v>
      </c>
      <c r="K228" s="18">
        <v>2212.4491525423732</v>
      </c>
    </row>
    <row r="229" spans="1:11" hidden="1" x14ac:dyDescent="0.25">
      <c r="A229" s="100"/>
      <c r="B229" s="125"/>
      <c r="C229" s="125"/>
      <c r="D229" s="64"/>
      <c r="E229" s="64"/>
      <c r="F229" s="64"/>
      <c r="G229" s="73" t="s">
        <v>62</v>
      </c>
      <c r="H229" s="61" t="s">
        <v>31</v>
      </c>
      <c r="I229" s="61"/>
      <c r="J229" s="61"/>
      <c r="K229" s="62"/>
    </row>
    <row r="230" spans="1:11" hidden="1" x14ac:dyDescent="0.25">
      <c r="A230" s="100"/>
      <c r="B230" s="125"/>
      <c r="C230" s="125"/>
      <c r="D230" s="64"/>
      <c r="E230" s="64"/>
      <c r="F230" s="64"/>
      <c r="G230" s="73"/>
      <c r="H230" s="11" t="s">
        <v>12</v>
      </c>
      <c r="I230" s="5" t="s">
        <v>25</v>
      </c>
      <c r="J230" s="3" t="s">
        <v>25</v>
      </c>
      <c r="K230" s="18">
        <v>532.93220338983053</v>
      </c>
    </row>
    <row r="231" spans="1:11" hidden="1" x14ac:dyDescent="0.25">
      <c r="A231" s="100"/>
      <c r="B231" s="125"/>
      <c r="C231" s="125"/>
      <c r="D231" s="64"/>
      <c r="E231" s="64"/>
      <c r="F231" s="64"/>
      <c r="G231" s="73"/>
      <c r="H231" s="11" t="s">
        <v>13</v>
      </c>
      <c r="I231" s="9" t="s">
        <v>25</v>
      </c>
      <c r="J231" s="3" t="s">
        <v>25</v>
      </c>
      <c r="K231" s="18">
        <v>532.93220338983053</v>
      </c>
    </row>
    <row r="232" spans="1:11" hidden="1" x14ac:dyDescent="0.25">
      <c r="A232" s="100"/>
      <c r="B232" s="125"/>
      <c r="C232" s="125"/>
      <c r="D232" s="64"/>
      <c r="E232" s="64"/>
      <c r="F232" s="64"/>
      <c r="G232" s="73"/>
      <c r="H232" s="11" t="s">
        <v>14</v>
      </c>
      <c r="I232" s="9" t="s">
        <v>25</v>
      </c>
      <c r="J232" s="9" t="s">
        <v>25</v>
      </c>
      <c r="K232" s="18">
        <v>532.93220338983053</v>
      </c>
    </row>
    <row r="233" spans="1:11" hidden="1" x14ac:dyDescent="0.25">
      <c r="A233" s="100"/>
      <c r="B233" s="125"/>
      <c r="C233" s="125"/>
      <c r="D233" s="64"/>
      <c r="E233" s="64"/>
      <c r="F233" s="64"/>
      <c r="G233" s="73"/>
      <c r="H233" s="11" t="s">
        <v>15</v>
      </c>
      <c r="I233" s="9" t="s">
        <v>25</v>
      </c>
      <c r="J233" s="9" t="s">
        <v>25</v>
      </c>
      <c r="K233" s="18">
        <v>532.93220338983053</v>
      </c>
    </row>
    <row r="234" spans="1:11" hidden="1" x14ac:dyDescent="0.25">
      <c r="A234" s="100"/>
      <c r="B234" s="125"/>
      <c r="C234" s="125"/>
      <c r="D234" s="64"/>
      <c r="E234" s="64"/>
      <c r="F234" s="64"/>
      <c r="G234" s="73"/>
      <c r="H234" s="61" t="s">
        <v>43</v>
      </c>
      <c r="I234" s="61"/>
      <c r="J234" s="61"/>
      <c r="K234" s="62"/>
    </row>
    <row r="235" spans="1:11" hidden="1" x14ac:dyDescent="0.25">
      <c r="A235" s="100"/>
      <c r="B235" s="125"/>
      <c r="C235" s="125"/>
      <c r="D235" s="64"/>
      <c r="E235" s="64"/>
      <c r="F235" s="64"/>
      <c r="G235" s="73"/>
      <c r="H235" s="11" t="s">
        <v>12</v>
      </c>
      <c r="I235" s="5" t="s">
        <v>25</v>
      </c>
      <c r="J235" s="3" t="s">
        <v>25</v>
      </c>
      <c r="K235" s="18">
        <v>602.27966101694926</v>
      </c>
    </row>
    <row r="236" spans="1:11" hidden="1" x14ac:dyDescent="0.25">
      <c r="A236" s="100"/>
      <c r="B236" s="125"/>
      <c r="C236" s="125"/>
      <c r="D236" s="64"/>
      <c r="E236" s="64"/>
      <c r="F236" s="64"/>
      <c r="G236" s="73"/>
      <c r="H236" s="11" t="s">
        <v>13</v>
      </c>
      <c r="I236" s="9" t="s">
        <v>25</v>
      </c>
      <c r="J236" s="3" t="s">
        <v>25</v>
      </c>
      <c r="K236" s="18">
        <v>602.27966101694926</v>
      </c>
    </row>
    <row r="237" spans="1:11" hidden="1" x14ac:dyDescent="0.25">
      <c r="A237" s="100"/>
      <c r="B237" s="125"/>
      <c r="C237" s="125"/>
      <c r="D237" s="64"/>
      <c r="E237" s="64"/>
      <c r="F237" s="64"/>
      <c r="G237" s="73"/>
      <c r="H237" s="11" t="s">
        <v>14</v>
      </c>
      <c r="I237" s="9" t="s">
        <v>25</v>
      </c>
      <c r="J237" s="9" t="s">
        <v>25</v>
      </c>
      <c r="K237" s="18">
        <v>602.27966101694926</v>
      </c>
    </row>
    <row r="238" spans="1:11" hidden="1" x14ac:dyDescent="0.25">
      <c r="A238" s="100"/>
      <c r="B238" s="125"/>
      <c r="C238" s="125"/>
      <c r="D238" s="64"/>
      <c r="E238" s="64"/>
      <c r="F238" s="64"/>
      <c r="G238" s="73"/>
      <c r="H238" s="11" t="s">
        <v>15</v>
      </c>
      <c r="I238" s="9" t="s">
        <v>25</v>
      </c>
      <c r="J238" s="9" t="s">
        <v>25</v>
      </c>
      <c r="K238" s="18">
        <v>602.27966101694926</v>
      </c>
    </row>
    <row r="239" spans="1:11" hidden="1" x14ac:dyDescent="0.25">
      <c r="A239" s="100"/>
      <c r="B239" s="125"/>
      <c r="C239" s="125"/>
      <c r="D239" s="64"/>
      <c r="E239" s="64"/>
      <c r="F239" s="64"/>
      <c r="G239" s="73" t="s">
        <v>63</v>
      </c>
      <c r="H239" s="61" t="s">
        <v>31</v>
      </c>
      <c r="I239" s="61"/>
      <c r="J239" s="61"/>
      <c r="K239" s="62"/>
    </row>
    <row r="240" spans="1:11" hidden="1" x14ac:dyDescent="0.25">
      <c r="A240" s="100"/>
      <c r="B240" s="125"/>
      <c r="C240" s="125"/>
      <c r="D240" s="64"/>
      <c r="E240" s="64"/>
      <c r="F240" s="64"/>
      <c r="G240" s="73"/>
      <c r="H240" s="11" t="s">
        <v>12</v>
      </c>
      <c r="I240" s="5" t="s">
        <v>25</v>
      </c>
      <c r="J240" s="3" t="s">
        <v>25</v>
      </c>
      <c r="K240" s="16">
        <v>1236.3220338983053</v>
      </c>
    </row>
    <row r="241" spans="1:11" hidden="1" x14ac:dyDescent="0.25">
      <c r="A241" s="100"/>
      <c r="B241" s="125"/>
      <c r="C241" s="125"/>
      <c r="D241" s="64"/>
      <c r="E241" s="64"/>
      <c r="F241" s="64"/>
      <c r="G241" s="73"/>
      <c r="H241" s="11" t="s">
        <v>13</v>
      </c>
      <c r="I241" s="9" t="s">
        <v>25</v>
      </c>
      <c r="J241" s="3" t="s">
        <v>25</v>
      </c>
      <c r="K241" s="16">
        <v>1236.3220338983053</v>
      </c>
    </row>
    <row r="242" spans="1:11" hidden="1" x14ac:dyDescent="0.25">
      <c r="A242" s="100"/>
      <c r="B242" s="125"/>
      <c r="C242" s="125"/>
      <c r="D242" s="64"/>
      <c r="E242" s="64"/>
      <c r="F242" s="64"/>
      <c r="G242" s="73"/>
      <c r="H242" s="11" t="s">
        <v>14</v>
      </c>
      <c r="I242" s="9" t="s">
        <v>25</v>
      </c>
      <c r="J242" s="9" t="s">
        <v>25</v>
      </c>
      <c r="K242" s="16">
        <v>1236.3220338983053</v>
      </c>
    </row>
    <row r="243" spans="1:11" hidden="1" x14ac:dyDescent="0.25">
      <c r="A243" s="100"/>
      <c r="B243" s="125"/>
      <c r="C243" s="125"/>
      <c r="D243" s="64"/>
      <c r="E243" s="64"/>
      <c r="F243" s="64"/>
      <c r="G243" s="73"/>
      <c r="H243" s="11" t="s">
        <v>15</v>
      </c>
      <c r="I243" s="9" t="s">
        <v>25</v>
      </c>
      <c r="J243" s="9" t="s">
        <v>25</v>
      </c>
      <c r="K243" s="16">
        <v>1236.3220338983053</v>
      </c>
    </row>
    <row r="244" spans="1:11" hidden="1" x14ac:dyDescent="0.25">
      <c r="A244" s="100"/>
      <c r="B244" s="125"/>
      <c r="C244" s="125"/>
      <c r="D244" s="64"/>
      <c r="E244" s="64"/>
      <c r="F244" s="64"/>
      <c r="G244" s="73"/>
      <c r="H244" s="61" t="s">
        <v>43</v>
      </c>
      <c r="I244" s="61"/>
      <c r="J244" s="61"/>
      <c r="K244" s="62"/>
    </row>
    <row r="245" spans="1:11" hidden="1" x14ac:dyDescent="0.25">
      <c r="A245" s="100"/>
      <c r="B245" s="125"/>
      <c r="C245" s="125"/>
      <c r="D245" s="64"/>
      <c r="E245" s="64"/>
      <c r="F245" s="64"/>
      <c r="G245" s="73"/>
      <c r="H245" s="11" t="s">
        <v>12</v>
      </c>
      <c r="I245" s="5" t="s">
        <v>25</v>
      </c>
      <c r="J245" s="3" t="s">
        <v>25</v>
      </c>
      <c r="K245" s="16">
        <v>1356.5169491525426</v>
      </c>
    </row>
    <row r="246" spans="1:11" hidden="1" x14ac:dyDescent="0.25">
      <c r="A246" s="100"/>
      <c r="B246" s="125"/>
      <c r="C246" s="125"/>
      <c r="D246" s="64"/>
      <c r="E246" s="64"/>
      <c r="F246" s="64"/>
      <c r="G246" s="73"/>
      <c r="H246" s="11" t="s">
        <v>13</v>
      </c>
      <c r="I246" s="9" t="s">
        <v>25</v>
      </c>
      <c r="J246" s="3" t="s">
        <v>25</v>
      </c>
      <c r="K246" s="16">
        <v>1356.5169491525426</v>
      </c>
    </row>
    <row r="247" spans="1:11" hidden="1" x14ac:dyDescent="0.25">
      <c r="A247" s="100"/>
      <c r="B247" s="125"/>
      <c r="C247" s="125"/>
      <c r="D247" s="64"/>
      <c r="E247" s="64"/>
      <c r="F247" s="64"/>
      <c r="G247" s="73"/>
      <c r="H247" s="11" t="s">
        <v>14</v>
      </c>
      <c r="I247" s="9" t="s">
        <v>25</v>
      </c>
      <c r="J247" s="9" t="s">
        <v>25</v>
      </c>
      <c r="K247" s="16">
        <v>1356.5169491525426</v>
      </c>
    </row>
    <row r="248" spans="1:11" hidden="1" x14ac:dyDescent="0.25">
      <c r="A248" s="100"/>
      <c r="B248" s="125"/>
      <c r="C248" s="125"/>
      <c r="D248" s="64"/>
      <c r="E248" s="64"/>
      <c r="F248" s="64"/>
      <c r="G248" s="73"/>
      <c r="H248" s="11" t="s">
        <v>15</v>
      </c>
      <c r="I248" s="9" t="s">
        <v>25</v>
      </c>
      <c r="J248" s="9" t="s">
        <v>25</v>
      </c>
      <c r="K248" s="16">
        <v>1356.5169491525426</v>
      </c>
    </row>
    <row r="249" spans="1:11" hidden="1" x14ac:dyDescent="0.25">
      <c r="A249" s="100"/>
      <c r="B249" s="125"/>
      <c r="C249" s="125"/>
      <c r="D249" s="64"/>
      <c r="E249" s="64"/>
      <c r="F249" s="64"/>
      <c r="G249" s="73" t="s">
        <v>64</v>
      </c>
      <c r="H249" s="61" t="s">
        <v>31</v>
      </c>
      <c r="I249" s="61"/>
      <c r="J249" s="61"/>
      <c r="K249" s="62"/>
    </row>
    <row r="250" spans="1:11" hidden="1" x14ac:dyDescent="0.25">
      <c r="A250" s="100"/>
      <c r="B250" s="125"/>
      <c r="C250" s="125"/>
      <c r="D250" s="64"/>
      <c r="E250" s="64"/>
      <c r="F250" s="64"/>
      <c r="G250" s="73"/>
      <c r="H250" s="11" t="s">
        <v>12</v>
      </c>
      <c r="I250" s="5" t="s">
        <v>25</v>
      </c>
      <c r="J250" s="3" t="s">
        <v>25</v>
      </c>
      <c r="K250" s="16">
        <v>532.93220338983053</v>
      </c>
    </row>
    <row r="251" spans="1:11" hidden="1" x14ac:dyDescent="0.25">
      <c r="A251" s="100"/>
      <c r="B251" s="125"/>
      <c r="C251" s="125"/>
      <c r="D251" s="64"/>
      <c r="E251" s="64"/>
      <c r="F251" s="64"/>
      <c r="G251" s="73"/>
      <c r="H251" s="11" t="s">
        <v>13</v>
      </c>
      <c r="I251" s="9" t="s">
        <v>25</v>
      </c>
      <c r="J251" s="3" t="s">
        <v>25</v>
      </c>
      <c r="K251" s="16">
        <v>532.93220338983053</v>
      </c>
    </row>
    <row r="252" spans="1:11" hidden="1" x14ac:dyDescent="0.25">
      <c r="A252" s="100"/>
      <c r="B252" s="125"/>
      <c r="C252" s="125"/>
      <c r="D252" s="64"/>
      <c r="E252" s="64"/>
      <c r="F252" s="64"/>
      <c r="G252" s="73"/>
      <c r="H252" s="11" t="s">
        <v>14</v>
      </c>
      <c r="I252" s="9" t="s">
        <v>25</v>
      </c>
      <c r="J252" s="9" t="s">
        <v>25</v>
      </c>
      <c r="K252" s="16">
        <v>532.93220338983053</v>
      </c>
    </row>
    <row r="253" spans="1:11" hidden="1" x14ac:dyDescent="0.25">
      <c r="A253" s="100"/>
      <c r="B253" s="125"/>
      <c r="C253" s="125"/>
      <c r="D253" s="64"/>
      <c r="E253" s="64"/>
      <c r="F253" s="64"/>
      <c r="G253" s="73"/>
      <c r="H253" s="11" t="s">
        <v>15</v>
      </c>
      <c r="I253" s="9" t="s">
        <v>25</v>
      </c>
      <c r="J253" s="9" t="s">
        <v>25</v>
      </c>
      <c r="K253" s="16">
        <v>532.93220338983053</v>
      </c>
    </row>
    <row r="254" spans="1:11" hidden="1" x14ac:dyDescent="0.25">
      <c r="A254" s="100"/>
      <c r="B254" s="125"/>
      <c r="C254" s="125"/>
      <c r="D254" s="64"/>
      <c r="E254" s="64"/>
      <c r="F254" s="64"/>
      <c r="G254" s="73"/>
      <c r="H254" s="61" t="s">
        <v>43</v>
      </c>
      <c r="I254" s="61"/>
      <c r="J254" s="61"/>
      <c r="K254" s="62"/>
    </row>
    <row r="255" spans="1:11" hidden="1" x14ac:dyDescent="0.25">
      <c r="A255" s="100"/>
      <c r="B255" s="125"/>
      <c r="C255" s="125"/>
      <c r="D255" s="64"/>
      <c r="E255" s="64"/>
      <c r="F255" s="64"/>
      <c r="G255" s="73"/>
      <c r="H255" s="11" t="s">
        <v>12</v>
      </c>
      <c r="I255" s="5" t="s">
        <v>25</v>
      </c>
      <c r="J255" s="3" t="s">
        <v>25</v>
      </c>
      <c r="K255" s="18">
        <v>602.27966101694926</v>
      </c>
    </row>
    <row r="256" spans="1:11" hidden="1" x14ac:dyDescent="0.25">
      <c r="A256" s="100"/>
      <c r="B256" s="125"/>
      <c r="C256" s="125"/>
      <c r="D256" s="64"/>
      <c r="E256" s="64"/>
      <c r="F256" s="64"/>
      <c r="G256" s="73"/>
      <c r="H256" s="11" t="s">
        <v>13</v>
      </c>
      <c r="I256" s="9" t="s">
        <v>25</v>
      </c>
      <c r="J256" s="3" t="s">
        <v>25</v>
      </c>
      <c r="K256" s="18">
        <v>602.27966101694926</v>
      </c>
    </row>
    <row r="257" spans="1:11" hidden="1" x14ac:dyDescent="0.25">
      <c r="A257" s="100"/>
      <c r="B257" s="125"/>
      <c r="C257" s="125"/>
      <c r="D257" s="64"/>
      <c r="E257" s="64"/>
      <c r="F257" s="64"/>
      <c r="G257" s="73"/>
      <c r="H257" s="11" t="s">
        <v>14</v>
      </c>
      <c r="I257" s="9" t="s">
        <v>25</v>
      </c>
      <c r="J257" s="9" t="s">
        <v>25</v>
      </c>
      <c r="K257" s="18">
        <v>602.27966101694926</v>
      </c>
    </row>
    <row r="258" spans="1:11" hidden="1" x14ac:dyDescent="0.25">
      <c r="A258" s="100"/>
      <c r="B258" s="125"/>
      <c r="C258" s="125"/>
      <c r="D258" s="64"/>
      <c r="E258" s="64"/>
      <c r="F258" s="64"/>
      <c r="G258" s="73"/>
      <c r="H258" s="11" t="s">
        <v>15</v>
      </c>
      <c r="I258" s="9" t="s">
        <v>25</v>
      </c>
      <c r="J258" s="9" t="s">
        <v>25</v>
      </c>
      <c r="K258" s="18">
        <v>602.27966101694926</v>
      </c>
    </row>
    <row r="259" spans="1:11" hidden="1" x14ac:dyDescent="0.25">
      <c r="A259" s="100"/>
      <c r="B259" s="125"/>
      <c r="C259" s="125"/>
      <c r="D259" s="64"/>
      <c r="E259" s="64"/>
      <c r="F259" s="64"/>
      <c r="G259" s="73" t="s">
        <v>65</v>
      </c>
      <c r="H259" s="61" t="s">
        <v>31</v>
      </c>
      <c r="I259" s="61"/>
      <c r="J259" s="61"/>
      <c r="K259" s="62"/>
    </row>
    <row r="260" spans="1:11" hidden="1" x14ac:dyDescent="0.25">
      <c r="A260" s="100"/>
      <c r="B260" s="125"/>
      <c r="C260" s="125"/>
      <c r="D260" s="64"/>
      <c r="E260" s="64"/>
      <c r="F260" s="64"/>
      <c r="G260" s="73"/>
      <c r="H260" s="11" t="s">
        <v>12</v>
      </c>
      <c r="I260" s="5" t="s">
        <v>25</v>
      </c>
      <c r="J260" s="3" t="s">
        <v>25</v>
      </c>
      <c r="K260" s="16">
        <v>1236.3220338983053</v>
      </c>
    </row>
    <row r="261" spans="1:11" hidden="1" x14ac:dyDescent="0.25">
      <c r="A261" s="100"/>
      <c r="B261" s="125"/>
      <c r="C261" s="125"/>
      <c r="D261" s="64"/>
      <c r="E261" s="64"/>
      <c r="F261" s="64"/>
      <c r="G261" s="73"/>
      <c r="H261" s="11" t="s">
        <v>13</v>
      </c>
      <c r="I261" s="9" t="s">
        <v>25</v>
      </c>
      <c r="J261" s="3" t="s">
        <v>25</v>
      </c>
      <c r="K261" s="16">
        <v>1236.3220338983053</v>
      </c>
    </row>
    <row r="262" spans="1:11" hidden="1" x14ac:dyDescent="0.25">
      <c r="A262" s="100"/>
      <c r="B262" s="125"/>
      <c r="C262" s="125"/>
      <c r="D262" s="64"/>
      <c r="E262" s="64"/>
      <c r="F262" s="64"/>
      <c r="G262" s="73"/>
      <c r="H262" s="11" t="s">
        <v>14</v>
      </c>
      <c r="I262" s="9" t="s">
        <v>25</v>
      </c>
      <c r="J262" s="9" t="s">
        <v>25</v>
      </c>
      <c r="K262" s="16">
        <v>1236.3220338983053</v>
      </c>
    </row>
    <row r="263" spans="1:11" hidden="1" x14ac:dyDescent="0.25">
      <c r="A263" s="100"/>
      <c r="B263" s="125"/>
      <c r="C263" s="125"/>
      <c r="D263" s="64"/>
      <c r="E263" s="64"/>
      <c r="F263" s="64"/>
      <c r="G263" s="73"/>
      <c r="H263" s="11" t="s">
        <v>15</v>
      </c>
      <c r="I263" s="9" t="s">
        <v>25</v>
      </c>
      <c r="J263" s="9" t="s">
        <v>25</v>
      </c>
      <c r="K263" s="16">
        <v>1236.3220338983053</v>
      </c>
    </row>
    <row r="264" spans="1:11" hidden="1" x14ac:dyDescent="0.25">
      <c r="A264" s="100"/>
      <c r="B264" s="125"/>
      <c r="C264" s="125"/>
      <c r="D264" s="64"/>
      <c r="E264" s="64"/>
      <c r="F264" s="64"/>
      <c r="G264" s="73"/>
      <c r="H264" s="61" t="s">
        <v>43</v>
      </c>
      <c r="I264" s="61"/>
      <c r="J264" s="61"/>
      <c r="K264" s="62"/>
    </row>
    <row r="265" spans="1:11" hidden="1" x14ac:dyDescent="0.25">
      <c r="A265" s="100"/>
      <c r="B265" s="125"/>
      <c r="C265" s="125"/>
      <c r="D265" s="64"/>
      <c r="E265" s="64"/>
      <c r="F265" s="64"/>
      <c r="G265" s="73"/>
      <c r="H265" s="11" t="s">
        <v>12</v>
      </c>
      <c r="I265" s="5" t="s">
        <v>25</v>
      </c>
      <c r="J265" s="3" t="s">
        <v>25</v>
      </c>
      <c r="K265" s="16">
        <v>1356.5169491525426</v>
      </c>
    </row>
    <row r="266" spans="1:11" hidden="1" x14ac:dyDescent="0.25">
      <c r="A266" s="100"/>
      <c r="B266" s="125"/>
      <c r="C266" s="125"/>
      <c r="D266" s="64"/>
      <c r="E266" s="64"/>
      <c r="F266" s="64"/>
      <c r="G266" s="73"/>
      <c r="H266" s="11" t="s">
        <v>13</v>
      </c>
      <c r="I266" s="9" t="s">
        <v>25</v>
      </c>
      <c r="J266" s="3" t="s">
        <v>25</v>
      </c>
      <c r="K266" s="16">
        <v>1356.5169491525426</v>
      </c>
    </row>
    <row r="267" spans="1:11" hidden="1" x14ac:dyDescent="0.25">
      <c r="A267" s="100"/>
      <c r="B267" s="125"/>
      <c r="C267" s="125"/>
      <c r="D267" s="64"/>
      <c r="E267" s="64"/>
      <c r="F267" s="64"/>
      <c r="G267" s="73"/>
      <c r="H267" s="11" t="s">
        <v>14</v>
      </c>
      <c r="I267" s="9" t="s">
        <v>25</v>
      </c>
      <c r="J267" s="9" t="s">
        <v>25</v>
      </c>
      <c r="K267" s="16">
        <v>1356.5169491525426</v>
      </c>
    </row>
    <row r="268" spans="1:11" hidden="1" x14ac:dyDescent="0.25">
      <c r="A268" s="100"/>
      <c r="B268" s="125"/>
      <c r="C268" s="125"/>
      <c r="D268" s="64"/>
      <c r="E268" s="64"/>
      <c r="F268" s="64"/>
      <c r="G268" s="73"/>
      <c r="H268" s="11" t="s">
        <v>15</v>
      </c>
      <c r="I268" s="9" t="s">
        <v>25</v>
      </c>
      <c r="J268" s="9" t="s">
        <v>25</v>
      </c>
      <c r="K268" s="16">
        <v>1356.5169491525426</v>
      </c>
    </row>
    <row r="269" spans="1:11" hidden="1" x14ac:dyDescent="0.25">
      <c r="A269" s="100"/>
      <c r="B269" s="125"/>
      <c r="C269" s="125"/>
      <c r="D269" s="64"/>
      <c r="E269" s="64"/>
      <c r="F269" s="64"/>
      <c r="G269" s="73" t="s">
        <v>66</v>
      </c>
      <c r="H269" s="61" t="s">
        <v>31</v>
      </c>
      <c r="I269" s="61"/>
      <c r="J269" s="61"/>
      <c r="K269" s="62"/>
    </row>
    <row r="270" spans="1:11" hidden="1" x14ac:dyDescent="0.25">
      <c r="A270" s="100"/>
      <c r="B270" s="125"/>
      <c r="C270" s="125"/>
      <c r="D270" s="64"/>
      <c r="E270" s="64"/>
      <c r="F270" s="64"/>
      <c r="G270" s="73"/>
      <c r="H270" s="11" t="s">
        <v>12</v>
      </c>
      <c r="I270" s="9" t="s">
        <v>25</v>
      </c>
      <c r="J270" s="9" t="s">
        <v>25</v>
      </c>
      <c r="K270" s="16">
        <v>2024.4576271186443</v>
      </c>
    </row>
    <row r="271" spans="1:11" hidden="1" x14ac:dyDescent="0.25">
      <c r="A271" s="100"/>
      <c r="B271" s="125"/>
      <c r="C271" s="125"/>
      <c r="D271" s="64"/>
      <c r="E271" s="64"/>
      <c r="F271" s="64"/>
      <c r="G271" s="73"/>
      <c r="H271" s="11" t="s">
        <v>13</v>
      </c>
      <c r="I271" s="9" t="s">
        <v>25</v>
      </c>
      <c r="J271" s="9" t="s">
        <v>25</v>
      </c>
      <c r="K271" s="16">
        <v>2024.4576271186443</v>
      </c>
    </row>
    <row r="272" spans="1:11" hidden="1" x14ac:dyDescent="0.25">
      <c r="A272" s="100"/>
      <c r="B272" s="125"/>
      <c r="C272" s="125"/>
      <c r="D272" s="64"/>
      <c r="E272" s="64"/>
      <c r="F272" s="64"/>
      <c r="G272" s="73"/>
      <c r="H272" s="11" t="s">
        <v>14</v>
      </c>
      <c r="I272" s="9" t="s">
        <v>25</v>
      </c>
      <c r="J272" s="9" t="s">
        <v>25</v>
      </c>
      <c r="K272" s="16">
        <v>2024.4576271186443</v>
      </c>
    </row>
    <row r="273" spans="1:11" hidden="1" x14ac:dyDescent="0.25">
      <c r="A273" s="100"/>
      <c r="B273" s="125"/>
      <c r="C273" s="125"/>
      <c r="D273" s="64"/>
      <c r="E273" s="64"/>
      <c r="F273" s="64"/>
      <c r="G273" s="73"/>
      <c r="H273" s="11" t="s">
        <v>15</v>
      </c>
      <c r="I273" s="9" t="s">
        <v>25</v>
      </c>
      <c r="J273" s="9" t="s">
        <v>25</v>
      </c>
      <c r="K273" s="16">
        <v>2024.4576271186443</v>
      </c>
    </row>
    <row r="274" spans="1:11" hidden="1" x14ac:dyDescent="0.25">
      <c r="A274" s="100"/>
      <c r="B274" s="125"/>
      <c r="C274" s="125"/>
      <c r="D274" s="64"/>
      <c r="E274" s="64"/>
      <c r="F274" s="64"/>
      <c r="G274" s="73"/>
      <c r="H274" s="61" t="s">
        <v>43</v>
      </c>
      <c r="I274" s="61"/>
      <c r="J274" s="61"/>
      <c r="K274" s="62"/>
    </row>
    <row r="275" spans="1:11" hidden="1" x14ac:dyDescent="0.25">
      <c r="A275" s="100"/>
      <c r="B275" s="125"/>
      <c r="C275" s="125"/>
      <c r="D275" s="64"/>
      <c r="E275" s="64"/>
      <c r="F275" s="64"/>
      <c r="G275" s="73"/>
      <c r="H275" s="11" t="s">
        <v>12</v>
      </c>
      <c r="I275" s="5" t="s">
        <v>25</v>
      </c>
      <c r="J275" s="3" t="s">
        <v>25</v>
      </c>
      <c r="K275" s="18">
        <v>2212.4491525423732</v>
      </c>
    </row>
    <row r="276" spans="1:11" hidden="1" x14ac:dyDescent="0.25">
      <c r="A276" s="100"/>
      <c r="B276" s="125"/>
      <c r="C276" s="125"/>
      <c r="D276" s="64"/>
      <c r="E276" s="64"/>
      <c r="F276" s="64"/>
      <c r="G276" s="73"/>
      <c r="H276" s="11" t="s">
        <v>13</v>
      </c>
      <c r="I276" s="9" t="s">
        <v>25</v>
      </c>
      <c r="J276" s="3" t="s">
        <v>25</v>
      </c>
      <c r="K276" s="18">
        <v>2212.4491525423732</v>
      </c>
    </row>
    <row r="277" spans="1:11" hidden="1" x14ac:dyDescent="0.25">
      <c r="A277" s="100"/>
      <c r="B277" s="125"/>
      <c r="C277" s="125"/>
      <c r="D277" s="64"/>
      <c r="E277" s="64"/>
      <c r="F277" s="64"/>
      <c r="G277" s="73"/>
      <c r="H277" s="11" t="s">
        <v>14</v>
      </c>
      <c r="I277" s="9" t="s">
        <v>25</v>
      </c>
      <c r="J277" s="9" t="s">
        <v>25</v>
      </c>
      <c r="K277" s="18">
        <v>2212.4491525423732</v>
      </c>
    </row>
    <row r="278" spans="1:11" hidden="1" x14ac:dyDescent="0.25">
      <c r="A278" s="100"/>
      <c r="B278" s="125"/>
      <c r="C278" s="125"/>
      <c r="D278" s="64"/>
      <c r="E278" s="64"/>
      <c r="F278" s="64"/>
      <c r="G278" s="73"/>
      <c r="H278" s="11" t="s">
        <v>15</v>
      </c>
      <c r="I278" s="9" t="s">
        <v>25</v>
      </c>
      <c r="J278" s="9" t="s">
        <v>25</v>
      </c>
      <c r="K278" s="18">
        <v>2212.4491525423732</v>
      </c>
    </row>
    <row r="279" spans="1:11" hidden="1" x14ac:dyDescent="0.25">
      <c r="A279" s="100"/>
      <c r="B279" s="125"/>
      <c r="C279" s="125"/>
      <c r="D279" s="64"/>
      <c r="E279" s="64"/>
      <c r="F279" s="64"/>
      <c r="G279" s="73" t="s">
        <v>67</v>
      </c>
      <c r="H279" s="61" t="s">
        <v>31</v>
      </c>
      <c r="I279" s="61"/>
      <c r="J279" s="61"/>
      <c r="K279" s="62"/>
    </row>
    <row r="280" spans="1:11" hidden="1" x14ac:dyDescent="0.25">
      <c r="A280" s="100"/>
      <c r="B280" s="125"/>
      <c r="C280" s="125"/>
      <c r="D280" s="64"/>
      <c r="E280" s="64"/>
      <c r="F280" s="64"/>
      <c r="G280" s="73"/>
      <c r="H280" s="11" t="s">
        <v>12</v>
      </c>
      <c r="I280" s="5" t="s">
        <v>25</v>
      </c>
      <c r="J280" s="3" t="s">
        <v>25</v>
      </c>
      <c r="K280" s="18">
        <v>2024.4576271186443</v>
      </c>
    </row>
    <row r="281" spans="1:11" hidden="1" x14ac:dyDescent="0.25">
      <c r="A281" s="100"/>
      <c r="B281" s="125"/>
      <c r="C281" s="125"/>
      <c r="D281" s="64"/>
      <c r="E281" s="64"/>
      <c r="F281" s="64"/>
      <c r="G281" s="73"/>
      <c r="H281" s="11" t="s">
        <v>13</v>
      </c>
      <c r="I281" s="9" t="s">
        <v>25</v>
      </c>
      <c r="J281" s="3" t="s">
        <v>25</v>
      </c>
      <c r="K281" s="18">
        <v>2024.4576271186443</v>
      </c>
    </row>
    <row r="282" spans="1:11" hidden="1" x14ac:dyDescent="0.25">
      <c r="A282" s="100"/>
      <c r="B282" s="125"/>
      <c r="C282" s="125"/>
      <c r="D282" s="64"/>
      <c r="E282" s="64"/>
      <c r="F282" s="64"/>
      <c r="G282" s="73"/>
      <c r="H282" s="11" t="s">
        <v>14</v>
      </c>
      <c r="I282" s="9" t="s">
        <v>25</v>
      </c>
      <c r="J282" s="9" t="s">
        <v>25</v>
      </c>
      <c r="K282" s="18">
        <v>2024.4576271186443</v>
      </c>
    </row>
    <row r="283" spans="1:11" hidden="1" x14ac:dyDescent="0.25">
      <c r="A283" s="100"/>
      <c r="B283" s="125"/>
      <c r="C283" s="125"/>
      <c r="D283" s="64"/>
      <c r="E283" s="64"/>
      <c r="F283" s="64"/>
      <c r="G283" s="73"/>
      <c r="H283" s="11" t="s">
        <v>15</v>
      </c>
      <c r="I283" s="9" t="s">
        <v>25</v>
      </c>
      <c r="J283" s="9" t="s">
        <v>25</v>
      </c>
      <c r="K283" s="18">
        <v>2024.4576271186443</v>
      </c>
    </row>
    <row r="284" spans="1:11" hidden="1" x14ac:dyDescent="0.25">
      <c r="A284" s="100"/>
      <c r="B284" s="125"/>
      <c r="C284" s="125"/>
      <c r="D284" s="64"/>
      <c r="E284" s="64"/>
      <c r="F284" s="64"/>
      <c r="G284" s="73"/>
      <c r="H284" s="61" t="s">
        <v>43</v>
      </c>
      <c r="I284" s="61"/>
      <c r="J284" s="61"/>
      <c r="K284" s="62"/>
    </row>
    <row r="285" spans="1:11" hidden="1" x14ac:dyDescent="0.25">
      <c r="A285" s="100"/>
      <c r="B285" s="125"/>
      <c r="C285" s="125"/>
      <c r="D285" s="64"/>
      <c r="E285" s="64"/>
      <c r="F285" s="64"/>
      <c r="G285" s="73"/>
      <c r="H285" s="11" t="s">
        <v>12</v>
      </c>
      <c r="I285" s="5" t="s">
        <v>25</v>
      </c>
      <c r="J285" s="3" t="s">
        <v>25</v>
      </c>
      <c r="K285" s="18">
        <v>2212.4491525423732</v>
      </c>
    </row>
    <row r="286" spans="1:11" hidden="1" x14ac:dyDescent="0.25">
      <c r="A286" s="100"/>
      <c r="B286" s="125"/>
      <c r="C286" s="125"/>
      <c r="D286" s="64"/>
      <c r="E286" s="64"/>
      <c r="F286" s="64"/>
      <c r="G286" s="73"/>
      <c r="H286" s="11" t="s">
        <v>13</v>
      </c>
      <c r="I286" s="9" t="s">
        <v>25</v>
      </c>
      <c r="J286" s="3" t="s">
        <v>25</v>
      </c>
      <c r="K286" s="18">
        <v>2212.4491525423732</v>
      </c>
    </row>
    <row r="287" spans="1:11" hidden="1" x14ac:dyDescent="0.25">
      <c r="A287" s="100"/>
      <c r="B287" s="125"/>
      <c r="C287" s="125"/>
      <c r="D287" s="64"/>
      <c r="E287" s="64"/>
      <c r="F287" s="64"/>
      <c r="G287" s="73"/>
      <c r="H287" s="11" t="s">
        <v>14</v>
      </c>
      <c r="I287" s="9" t="s">
        <v>25</v>
      </c>
      <c r="J287" s="9" t="s">
        <v>25</v>
      </c>
      <c r="K287" s="18">
        <v>2212.4491525423732</v>
      </c>
    </row>
    <row r="288" spans="1:11" ht="15.75" hidden="1" thickBot="1" x14ac:dyDescent="0.3">
      <c r="A288" s="123"/>
      <c r="B288" s="126"/>
      <c r="C288" s="126"/>
      <c r="D288" s="65"/>
      <c r="E288" s="65"/>
      <c r="F288" s="65"/>
      <c r="G288" s="75"/>
      <c r="H288" s="40" t="s">
        <v>15</v>
      </c>
      <c r="I288" s="19" t="s">
        <v>25</v>
      </c>
      <c r="J288" s="19" t="s">
        <v>25</v>
      </c>
      <c r="K288" s="20">
        <v>2212.4491525423732</v>
      </c>
    </row>
    <row r="289" spans="1:13" ht="15" hidden="1" customHeight="1" x14ac:dyDescent="0.25">
      <c r="A289" s="98" t="s">
        <v>24</v>
      </c>
      <c r="B289" s="113" t="s">
        <v>48</v>
      </c>
      <c r="C289" s="113" t="s">
        <v>49</v>
      </c>
      <c r="D289" s="67">
        <v>42005</v>
      </c>
      <c r="E289" s="67"/>
      <c r="F289" s="67"/>
      <c r="G289" s="83" t="s">
        <v>50</v>
      </c>
      <c r="H289" s="87" t="s">
        <v>31</v>
      </c>
      <c r="I289" s="87"/>
      <c r="J289" s="87"/>
      <c r="K289" s="88"/>
    </row>
    <row r="290" spans="1:13" hidden="1" x14ac:dyDescent="0.25">
      <c r="A290" s="98"/>
      <c r="B290" s="113"/>
      <c r="C290" s="113"/>
      <c r="D290" s="67"/>
      <c r="E290" s="67"/>
      <c r="F290" s="67"/>
      <c r="G290" s="73"/>
      <c r="H290" s="10" t="s">
        <v>12</v>
      </c>
      <c r="I290" s="7">
        <v>351136.6</v>
      </c>
      <c r="J290" s="7">
        <v>44.4</v>
      </c>
      <c r="K290" s="22">
        <v>695.55</v>
      </c>
    </row>
    <row r="291" spans="1:13" hidden="1" x14ac:dyDescent="0.25">
      <c r="A291" s="98"/>
      <c r="B291" s="113"/>
      <c r="C291" s="113"/>
      <c r="D291" s="67"/>
      <c r="E291" s="67"/>
      <c r="F291" s="67"/>
      <c r="G291" s="73"/>
      <c r="H291" s="10" t="s">
        <v>13</v>
      </c>
      <c r="I291" s="7">
        <v>327305.42</v>
      </c>
      <c r="J291" s="7">
        <v>78.05</v>
      </c>
      <c r="K291" s="22">
        <v>662.65</v>
      </c>
    </row>
    <row r="292" spans="1:13" hidden="1" x14ac:dyDescent="0.25">
      <c r="A292" s="98"/>
      <c r="B292" s="113"/>
      <c r="C292" s="113"/>
      <c r="D292" s="67"/>
      <c r="E292" s="67"/>
      <c r="F292" s="67"/>
      <c r="G292" s="73"/>
      <c r="H292" s="10" t="s">
        <v>14</v>
      </c>
      <c r="I292" s="7">
        <v>419611.02</v>
      </c>
      <c r="J292" s="7">
        <v>182.63</v>
      </c>
      <c r="K292" s="22">
        <v>860.14</v>
      </c>
    </row>
    <row r="293" spans="1:13" hidden="1" x14ac:dyDescent="0.25">
      <c r="A293" s="98"/>
      <c r="B293" s="113"/>
      <c r="C293" s="113"/>
      <c r="D293" s="67"/>
      <c r="E293" s="67"/>
      <c r="F293" s="67"/>
      <c r="G293" s="73"/>
      <c r="H293" s="10" t="s">
        <v>15</v>
      </c>
      <c r="I293" s="7">
        <v>377043.44</v>
      </c>
      <c r="J293" s="7">
        <v>380.45</v>
      </c>
      <c r="K293" s="22">
        <v>1238.26</v>
      </c>
    </row>
    <row r="294" spans="1:13" hidden="1" x14ac:dyDescent="0.25">
      <c r="A294" s="98"/>
      <c r="B294" s="113"/>
      <c r="C294" s="113"/>
      <c r="D294" s="67"/>
      <c r="E294" s="67"/>
      <c r="F294" s="67"/>
      <c r="G294" s="73"/>
      <c r="H294" s="84" t="s">
        <v>30</v>
      </c>
      <c r="I294" s="85"/>
      <c r="J294" s="85"/>
      <c r="K294" s="86"/>
    </row>
    <row r="295" spans="1:13" hidden="1" x14ac:dyDescent="0.25">
      <c r="A295" s="98"/>
      <c r="B295" s="113"/>
      <c r="C295" s="113"/>
      <c r="D295" s="67"/>
      <c r="E295" s="67"/>
      <c r="F295" s="67"/>
      <c r="G295" s="73"/>
      <c r="H295" s="10" t="s">
        <v>12</v>
      </c>
      <c r="I295" s="7">
        <v>378018.52</v>
      </c>
      <c r="J295" s="7">
        <v>44.42</v>
      </c>
      <c r="K295" s="22">
        <v>742.4</v>
      </c>
    </row>
    <row r="296" spans="1:13" hidden="1" x14ac:dyDescent="0.25">
      <c r="A296" s="98"/>
      <c r="B296" s="113"/>
      <c r="C296" s="113"/>
      <c r="D296" s="67"/>
      <c r="E296" s="67"/>
      <c r="F296" s="67"/>
      <c r="G296" s="73"/>
      <c r="H296" s="10" t="s">
        <v>13</v>
      </c>
      <c r="I296" s="7">
        <v>322383.74</v>
      </c>
      <c r="J296" s="7">
        <v>82.82</v>
      </c>
      <c r="K296" s="22">
        <v>707.14</v>
      </c>
    </row>
    <row r="297" spans="1:13" hidden="1" x14ac:dyDescent="0.25">
      <c r="A297" s="98"/>
      <c r="B297" s="113"/>
      <c r="C297" s="113"/>
      <c r="D297" s="67"/>
      <c r="E297" s="67"/>
      <c r="F297" s="67"/>
      <c r="G297" s="73"/>
      <c r="H297" s="10" t="s">
        <v>14</v>
      </c>
      <c r="I297" s="7">
        <v>416220.31</v>
      </c>
      <c r="J297" s="7">
        <v>182.83</v>
      </c>
      <c r="K297" s="22">
        <v>918.46</v>
      </c>
    </row>
    <row r="298" spans="1:13" hidden="1" x14ac:dyDescent="0.25">
      <c r="A298" s="98"/>
      <c r="B298" s="113"/>
      <c r="C298" s="113"/>
      <c r="D298" s="67"/>
      <c r="E298" s="67"/>
      <c r="F298" s="67"/>
      <c r="G298" s="73"/>
      <c r="H298" s="10" t="s">
        <v>15</v>
      </c>
      <c r="I298" s="7">
        <v>393111.61</v>
      </c>
      <c r="J298" s="7">
        <v>385.76</v>
      </c>
      <c r="K298" s="22">
        <v>1318.94</v>
      </c>
    </row>
    <row r="299" spans="1:13" hidden="1" x14ac:dyDescent="0.25">
      <c r="A299" s="98"/>
      <c r="B299" s="113"/>
      <c r="C299" s="113"/>
      <c r="D299" s="67"/>
      <c r="E299" s="67"/>
      <c r="F299" s="67"/>
      <c r="G299" s="73" t="s">
        <v>68</v>
      </c>
      <c r="H299" s="61" t="s">
        <v>31</v>
      </c>
      <c r="I299" s="61"/>
      <c r="J299" s="61"/>
      <c r="K299" s="62"/>
    </row>
    <row r="300" spans="1:13" hidden="1" x14ac:dyDescent="0.25">
      <c r="A300" s="98"/>
      <c r="B300" s="113"/>
      <c r="C300" s="113"/>
      <c r="D300" s="67"/>
      <c r="E300" s="67"/>
      <c r="F300" s="67"/>
      <c r="G300" s="73"/>
      <c r="H300" s="10" t="s">
        <v>12</v>
      </c>
      <c r="I300" s="7" t="s">
        <v>25</v>
      </c>
      <c r="J300" s="7" t="s">
        <v>25</v>
      </c>
      <c r="K300" s="22">
        <v>932.01</v>
      </c>
    </row>
    <row r="301" spans="1:13" hidden="1" x14ac:dyDescent="0.25">
      <c r="A301" s="98"/>
      <c r="B301" s="113"/>
      <c r="C301" s="113"/>
      <c r="D301" s="67"/>
      <c r="E301" s="67"/>
      <c r="F301" s="67"/>
      <c r="G301" s="73"/>
      <c r="H301" s="10" t="s">
        <v>13</v>
      </c>
      <c r="I301" s="7" t="s">
        <v>25</v>
      </c>
      <c r="J301" s="7" t="s">
        <v>25</v>
      </c>
      <c r="K301" s="22">
        <v>932.01</v>
      </c>
    </row>
    <row r="302" spans="1:13" hidden="1" x14ac:dyDescent="0.25">
      <c r="A302" s="98"/>
      <c r="B302" s="113"/>
      <c r="C302" s="113"/>
      <c r="D302" s="67"/>
      <c r="E302" s="67"/>
      <c r="F302" s="67"/>
      <c r="G302" s="73"/>
      <c r="H302" s="10" t="s">
        <v>14</v>
      </c>
      <c r="I302" s="7" t="s">
        <v>25</v>
      </c>
      <c r="J302" s="7" t="s">
        <v>25</v>
      </c>
      <c r="K302" s="22">
        <v>932.01</v>
      </c>
    </row>
    <row r="303" spans="1:13" hidden="1" x14ac:dyDescent="0.25">
      <c r="A303" s="98"/>
      <c r="B303" s="113"/>
      <c r="C303" s="113"/>
      <c r="D303" s="67"/>
      <c r="E303" s="67"/>
      <c r="F303" s="67"/>
      <c r="G303" s="73"/>
      <c r="H303" s="10" t="s">
        <v>15</v>
      </c>
      <c r="I303" s="7" t="s">
        <v>25</v>
      </c>
      <c r="J303" s="7" t="s">
        <v>25</v>
      </c>
      <c r="K303" s="22">
        <v>932.01</v>
      </c>
      <c r="M303" s="32"/>
    </row>
    <row r="304" spans="1:13" hidden="1" x14ac:dyDescent="0.25">
      <c r="A304" s="98"/>
      <c r="B304" s="113"/>
      <c r="C304" s="113"/>
      <c r="D304" s="67"/>
      <c r="E304" s="67"/>
      <c r="F304" s="67"/>
      <c r="G304" s="73"/>
      <c r="H304" s="84" t="s">
        <v>30</v>
      </c>
      <c r="I304" s="85"/>
      <c r="J304" s="85"/>
      <c r="K304" s="86"/>
    </row>
    <row r="305" spans="1:12" hidden="1" x14ac:dyDescent="0.25">
      <c r="A305" s="98"/>
      <c r="B305" s="113"/>
      <c r="C305" s="113"/>
      <c r="D305" s="67"/>
      <c r="E305" s="67"/>
      <c r="F305" s="67"/>
      <c r="G305" s="73"/>
      <c r="H305" s="10" t="s">
        <v>12</v>
      </c>
      <c r="I305" s="7" t="s">
        <v>25</v>
      </c>
      <c r="J305" s="7" t="s">
        <v>25</v>
      </c>
      <c r="K305" s="22">
        <v>982.21</v>
      </c>
    </row>
    <row r="306" spans="1:12" hidden="1" x14ac:dyDescent="0.25">
      <c r="A306" s="98"/>
      <c r="B306" s="113"/>
      <c r="C306" s="113"/>
      <c r="D306" s="67"/>
      <c r="E306" s="67"/>
      <c r="F306" s="67"/>
      <c r="G306" s="73"/>
      <c r="H306" s="10" t="s">
        <v>13</v>
      </c>
      <c r="I306" s="7" t="s">
        <v>25</v>
      </c>
      <c r="J306" s="7" t="s">
        <v>25</v>
      </c>
      <c r="K306" s="22">
        <v>982.21</v>
      </c>
    </row>
    <row r="307" spans="1:12" hidden="1" x14ac:dyDescent="0.25">
      <c r="A307" s="98"/>
      <c r="B307" s="113"/>
      <c r="C307" s="113"/>
      <c r="D307" s="67"/>
      <c r="E307" s="67"/>
      <c r="F307" s="67"/>
      <c r="G307" s="73"/>
      <c r="H307" s="10" t="s">
        <v>14</v>
      </c>
      <c r="I307" s="7" t="s">
        <v>25</v>
      </c>
      <c r="J307" s="7" t="s">
        <v>25</v>
      </c>
      <c r="K307" s="22">
        <v>982.21</v>
      </c>
    </row>
    <row r="308" spans="1:12" ht="15.75" hidden="1" thickBot="1" x14ac:dyDescent="0.3">
      <c r="A308" s="98"/>
      <c r="B308" s="113"/>
      <c r="C308" s="113"/>
      <c r="D308" s="67"/>
      <c r="E308" s="67"/>
      <c r="F308" s="67"/>
      <c r="G308" s="74"/>
      <c r="H308" s="37" t="s">
        <v>15</v>
      </c>
      <c r="I308" s="38" t="s">
        <v>25</v>
      </c>
      <c r="J308" s="38" t="s">
        <v>25</v>
      </c>
      <c r="K308" s="39">
        <v>982.21</v>
      </c>
    </row>
    <row r="309" spans="1:12" s="12" customFormat="1" ht="15" customHeight="1" x14ac:dyDescent="0.25">
      <c r="A309" s="99" t="s">
        <v>26</v>
      </c>
      <c r="B309" s="105" t="s">
        <v>74</v>
      </c>
      <c r="C309" s="72" t="s">
        <v>75</v>
      </c>
      <c r="D309" s="72" t="s">
        <v>80</v>
      </c>
      <c r="E309" s="72">
        <v>42028</v>
      </c>
      <c r="F309" s="72" t="s">
        <v>73</v>
      </c>
      <c r="G309" s="105" t="s">
        <v>50</v>
      </c>
      <c r="H309" s="81" t="s">
        <v>31</v>
      </c>
      <c r="I309" s="81"/>
      <c r="J309" s="81"/>
      <c r="K309" s="82"/>
      <c r="L309" s="42"/>
    </row>
    <row r="310" spans="1:12" s="12" customFormat="1" ht="31.5" customHeight="1" x14ac:dyDescent="0.25">
      <c r="A310" s="100"/>
      <c r="B310" s="73"/>
      <c r="C310" s="73"/>
      <c r="D310" s="73"/>
      <c r="E310" s="73"/>
      <c r="F310" s="73"/>
      <c r="G310" s="73"/>
      <c r="H310" s="11" t="s">
        <v>17</v>
      </c>
      <c r="I310" s="25"/>
      <c r="J310" s="25"/>
      <c r="K310" s="33"/>
    </row>
    <row r="311" spans="1:12" s="12" customFormat="1" ht="15" customHeight="1" x14ac:dyDescent="0.25">
      <c r="A311" s="100"/>
      <c r="B311" s="73"/>
      <c r="C311" s="73"/>
      <c r="D311" s="73"/>
      <c r="E311" s="73"/>
      <c r="F311" s="73"/>
      <c r="G311" s="73"/>
      <c r="H311" s="11" t="s">
        <v>12</v>
      </c>
      <c r="I311" s="5">
        <f>222594.24</f>
        <v>222594.24</v>
      </c>
      <c r="J311" s="58">
        <v>12.38</v>
      </c>
      <c r="K311" s="34">
        <f>318.82</f>
        <v>318.82</v>
      </c>
    </row>
    <row r="312" spans="1:12" s="12" customFormat="1" x14ac:dyDescent="0.25">
      <c r="A312" s="100"/>
      <c r="B312" s="73"/>
      <c r="C312" s="73"/>
      <c r="D312" s="73"/>
      <c r="E312" s="73"/>
      <c r="F312" s="73"/>
      <c r="G312" s="73"/>
      <c r="H312" s="11" t="s">
        <v>13</v>
      </c>
      <c r="I312" s="9">
        <f>746496.29</f>
        <v>746496.29</v>
      </c>
      <c r="J312" s="3">
        <v>150.32</v>
      </c>
      <c r="K312" s="34">
        <f>1121.71</f>
        <v>1121.71</v>
      </c>
    </row>
    <row r="313" spans="1:12" s="12" customFormat="1" x14ac:dyDescent="0.25">
      <c r="A313" s="100"/>
      <c r="B313" s="73"/>
      <c r="C313" s="73"/>
      <c r="D313" s="73"/>
      <c r="E313" s="73"/>
      <c r="F313" s="73"/>
      <c r="G313" s="73"/>
      <c r="H313" s="11" t="s">
        <v>14</v>
      </c>
      <c r="I313" s="9">
        <f>967255.24</f>
        <v>967255.24</v>
      </c>
      <c r="J313" s="9">
        <f>284.97</f>
        <v>284.97000000000003</v>
      </c>
      <c r="K313" s="35">
        <f>1438.79</f>
        <v>1438.79</v>
      </c>
    </row>
    <row r="314" spans="1:12" s="12" customFormat="1" x14ac:dyDescent="0.25">
      <c r="A314" s="100"/>
      <c r="B314" s="73"/>
      <c r="C314" s="73"/>
      <c r="D314" s="73"/>
      <c r="E314" s="73"/>
      <c r="F314" s="73"/>
      <c r="G314" s="73"/>
      <c r="H314" s="11" t="s">
        <v>15</v>
      </c>
      <c r="I314" s="9">
        <f>1113595.97</f>
        <v>1113595.97</v>
      </c>
      <c r="J314" s="9">
        <f>491.53</f>
        <v>491.53</v>
      </c>
      <c r="K314" s="35">
        <f>2191.49</f>
        <v>2191.4899999999998</v>
      </c>
    </row>
    <row r="315" spans="1:12" s="12" customFormat="1" x14ac:dyDescent="0.25">
      <c r="A315" s="100"/>
      <c r="B315" s="73"/>
      <c r="C315" s="73"/>
      <c r="D315" s="73"/>
      <c r="E315" s="73"/>
      <c r="F315" s="73"/>
      <c r="G315" s="73"/>
      <c r="H315" s="79" t="s">
        <v>30</v>
      </c>
      <c r="I315" s="79"/>
      <c r="J315" s="79"/>
      <c r="K315" s="80"/>
    </row>
    <row r="316" spans="1:12" s="12" customFormat="1" ht="27.75" customHeight="1" x14ac:dyDescent="0.25">
      <c r="A316" s="100"/>
      <c r="B316" s="73"/>
      <c r="C316" s="73"/>
      <c r="D316" s="73"/>
      <c r="E316" s="73"/>
      <c r="F316" s="73"/>
      <c r="G316" s="73"/>
      <c r="H316" s="11" t="s">
        <v>17</v>
      </c>
      <c r="I316" s="36"/>
      <c r="J316" s="36"/>
      <c r="K316"/>
    </row>
    <row r="317" spans="1:12" s="12" customFormat="1" ht="18" customHeight="1" x14ac:dyDescent="0.25">
      <c r="A317" s="100"/>
      <c r="B317" s="73"/>
      <c r="C317" s="73"/>
      <c r="D317" s="73"/>
      <c r="E317" s="73"/>
      <c r="F317" s="73"/>
      <c r="G317" s="73"/>
      <c r="H317" s="11" t="s">
        <v>12</v>
      </c>
      <c r="I317" s="5">
        <v>229206.37</v>
      </c>
      <c r="J317" s="58">
        <v>41.6</v>
      </c>
      <c r="K317" s="24">
        <v>337.43</v>
      </c>
    </row>
    <row r="318" spans="1:12" s="12" customFormat="1" x14ac:dyDescent="0.25">
      <c r="A318" s="100"/>
      <c r="B318" s="73"/>
      <c r="C318" s="73"/>
      <c r="D318" s="73"/>
      <c r="E318" s="73"/>
      <c r="F318" s="73"/>
      <c r="G318" s="73"/>
      <c r="H318" s="11" t="s">
        <v>13</v>
      </c>
      <c r="I318" s="9">
        <v>767794.3</v>
      </c>
      <c r="J318" s="3">
        <v>223.51</v>
      </c>
      <c r="K318" s="21">
        <v>1160.96</v>
      </c>
    </row>
    <row r="319" spans="1:12" s="12" customFormat="1" x14ac:dyDescent="0.25">
      <c r="A319" s="100"/>
      <c r="B319" s="73"/>
      <c r="C319" s="73"/>
      <c r="D319" s="73"/>
      <c r="E319" s="73"/>
      <c r="F319" s="73"/>
      <c r="G319" s="73"/>
      <c r="H319" s="11" t="s">
        <v>14</v>
      </c>
      <c r="I319" s="9">
        <v>986464.75</v>
      </c>
      <c r="J319" s="9">
        <v>303.22000000000003</v>
      </c>
      <c r="K319" s="18">
        <v>1466.29</v>
      </c>
    </row>
    <row r="320" spans="1:12" s="12" customFormat="1" x14ac:dyDescent="0.25">
      <c r="A320" s="100"/>
      <c r="B320" s="73"/>
      <c r="C320" s="73"/>
      <c r="D320" s="73"/>
      <c r="E320" s="73"/>
      <c r="F320" s="73"/>
      <c r="G320" s="73"/>
      <c r="H320" s="11" t="s">
        <v>15</v>
      </c>
      <c r="I320" s="9">
        <v>1133957.24</v>
      </c>
      <c r="J320" s="9">
        <v>515.71</v>
      </c>
      <c r="K320" s="18">
        <v>2225.4</v>
      </c>
    </row>
    <row r="321" spans="1:11" s="12" customFormat="1" ht="21.75" customHeight="1" x14ac:dyDescent="0.25">
      <c r="A321" s="100"/>
      <c r="B321" s="73"/>
      <c r="C321" s="73"/>
      <c r="D321" s="73"/>
      <c r="E321" s="73"/>
      <c r="F321" s="73"/>
      <c r="G321" s="159" t="s">
        <v>69</v>
      </c>
      <c r="H321" s="160"/>
      <c r="I321" s="160"/>
      <c r="J321" s="160"/>
      <c r="K321" s="161"/>
    </row>
    <row r="322" spans="1:11" s="12" customFormat="1" ht="18" customHeight="1" thickBot="1" x14ac:dyDescent="0.3">
      <c r="A322" s="100"/>
      <c r="B322" s="73"/>
      <c r="C322" s="73"/>
      <c r="D322" s="73"/>
      <c r="E322" s="73"/>
      <c r="F322" s="73"/>
      <c r="G322" s="162" t="s">
        <v>51</v>
      </c>
      <c r="H322" s="163"/>
      <c r="I322" s="163"/>
      <c r="J322" s="163"/>
      <c r="K322" s="164"/>
    </row>
    <row r="323" spans="1:11" s="12" customFormat="1" ht="15" customHeight="1" x14ac:dyDescent="0.25">
      <c r="A323" s="100"/>
      <c r="B323" s="73"/>
      <c r="C323" s="73"/>
      <c r="D323" s="73"/>
      <c r="E323" s="73"/>
      <c r="F323" s="76"/>
      <c r="G323" s="129" t="s">
        <v>52</v>
      </c>
      <c r="H323" s="81" t="s">
        <v>31</v>
      </c>
      <c r="I323" s="81"/>
      <c r="J323" s="81"/>
      <c r="K323" s="82"/>
    </row>
    <row r="324" spans="1:11" s="12" customFormat="1" x14ac:dyDescent="0.25">
      <c r="A324" s="100"/>
      <c r="B324" s="73"/>
      <c r="C324" s="73"/>
      <c r="D324" s="73"/>
      <c r="E324" s="73"/>
      <c r="F324" s="76"/>
      <c r="G324" s="130"/>
      <c r="H324" s="7"/>
      <c r="I324" s="7" t="s">
        <v>25</v>
      </c>
      <c r="J324" s="7" t="s">
        <v>25</v>
      </c>
      <c r="K324" s="16">
        <v>974.7118644067798</v>
      </c>
    </row>
    <row r="325" spans="1:11" s="12" customFormat="1" x14ac:dyDescent="0.25">
      <c r="A325" s="100"/>
      <c r="B325" s="73"/>
      <c r="C325" s="73"/>
      <c r="D325" s="73"/>
      <c r="E325" s="73"/>
      <c r="F325" s="76"/>
      <c r="G325" s="130"/>
      <c r="H325" s="79" t="s">
        <v>30</v>
      </c>
      <c r="I325" s="79"/>
      <c r="J325" s="79"/>
      <c r="K325" s="80"/>
    </row>
    <row r="326" spans="1:11" s="12" customFormat="1" ht="15.75" thickBot="1" x14ac:dyDescent="0.3">
      <c r="A326" s="100"/>
      <c r="B326" s="73"/>
      <c r="C326" s="73"/>
      <c r="D326" s="73"/>
      <c r="E326" s="73"/>
      <c r="F326" s="76"/>
      <c r="G326" s="131"/>
      <c r="H326" s="23"/>
      <c r="I326" s="23" t="s">
        <v>25</v>
      </c>
      <c r="J326" s="23" t="s">
        <v>25</v>
      </c>
      <c r="K326" s="20">
        <v>1137.77</v>
      </c>
    </row>
    <row r="327" spans="1:11" s="12" customFormat="1" x14ac:dyDescent="0.25">
      <c r="A327" s="100"/>
      <c r="B327" s="73"/>
      <c r="C327" s="73"/>
      <c r="D327" s="73"/>
      <c r="E327" s="73"/>
      <c r="F327" s="76"/>
      <c r="G327" s="129" t="s">
        <v>53</v>
      </c>
      <c r="H327" s="81" t="s">
        <v>31</v>
      </c>
      <c r="I327" s="81"/>
      <c r="J327" s="81"/>
      <c r="K327" s="82"/>
    </row>
    <row r="328" spans="1:11" s="12" customFormat="1" x14ac:dyDescent="0.25">
      <c r="A328" s="100"/>
      <c r="B328" s="73"/>
      <c r="C328" s="73"/>
      <c r="D328" s="73"/>
      <c r="E328" s="73"/>
      <c r="F328" s="76"/>
      <c r="G328" s="130"/>
      <c r="H328" s="7"/>
      <c r="I328" s="7" t="s">
        <v>25</v>
      </c>
      <c r="J328" s="7" t="s">
        <v>25</v>
      </c>
      <c r="K328" s="16">
        <v>547.59322033898309</v>
      </c>
    </row>
    <row r="329" spans="1:11" s="12" customFormat="1" x14ac:dyDescent="0.25">
      <c r="A329" s="100"/>
      <c r="B329" s="73"/>
      <c r="C329" s="73"/>
      <c r="D329" s="73"/>
      <c r="E329" s="73"/>
      <c r="F329" s="76"/>
      <c r="G329" s="130"/>
      <c r="H329" s="79" t="s">
        <v>30</v>
      </c>
      <c r="I329" s="79"/>
      <c r="J329" s="79"/>
      <c r="K329" s="80"/>
    </row>
    <row r="330" spans="1:11" s="12" customFormat="1" ht="15.75" thickBot="1" x14ac:dyDescent="0.3">
      <c r="A330" s="100"/>
      <c r="B330" s="73"/>
      <c r="C330" s="73"/>
      <c r="D330" s="73"/>
      <c r="E330" s="73"/>
      <c r="F330" s="76"/>
      <c r="G330" s="131"/>
      <c r="H330" s="23"/>
      <c r="I330" s="23" t="s">
        <v>25</v>
      </c>
      <c r="J330" s="23" t="s">
        <v>25</v>
      </c>
      <c r="K330" s="20">
        <v>669.97</v>
      </c>
    </row>
    <row r="331" spans="1:11" s="12" customFormat="1" x14ac:dyDescent="0.25">
      <c r="A331" s="100"/>
      <c r="B331" s="73"/>
      <c r="C331" s="73"/>
      <c r="D331" s="73"/>
      <c r="E331" s="73"/>
      <c r="F331" s="76"/>
      <c r="G331" s="129" t="s">
        <v>54</v>
      </c>
      <c r="H331" s="81" t="s">
        <v>31</v>
      </c>
      <c r="I331" s="81"/>
      <c r="J331" s="81"/>
      <c r="K331" s="82"/>
    </row>
    <row r="332" spans="1:11" s="12" customFormat="1" x14ac:dyDescent="0.25">
      <c r="A332" s="100"/>
      <c r="B332" s="73"/>
      <c r="C332" s="73"/>
      <c r="D332" s="73"/>
      <c r="E332" s="73"/>
      <c r="F332" s="76"/>
      <c r="G332" s="130"/>
      <c r="H332" s="7"/>
      <c r="I332" s="7" t="s">
        <v>25</v>
      </c>
      <c r="J332" s="7" t="s">
        <v>25</v>
      </c>
      <c r="K332" s="16">
        <v>547.59322033898309</v>
      </c>
    </row>
    <row r="333" spans="1:11" s="12" customFormat="1" x14ac:dyDescent="0.25">
      <c r="A333" s="100"/>
      <c r="B333" s="73"/>
      <c r="C333" s="73"/>
      <c r="D333" s="73"/>
      <c r="E333" s="73"/>
      <c r="F333" s="76"/>
      <c r="G333" s="130"/>
      <c r="H333" s="79" t="s">
        <v>30</v>
      </c>
      <c r="I333" s="79"/>
      <c r="J333" s="79"/>
      <c r="K333" s="80"/>
    </row>
    <row r="334" spans="1:11" s="12" customFormat="1" ht="15.75" thickBot="1" x14ac:dyDescent="0.3">
      <c r="A334" s="100"/>
      <c r="B334" s="73"/>
      <c r="C334" s="73"/>
      <c r="D334" s="73"/>
      <c r="E334" s="73"/>
      <c r="F334" s="76"/>
      <c r="G334" s="131"/>
      <c r="H334" s="23"/>
      <c r="I334" s="23" t="s">
        <v>25</v>
      </c>
      <c r="J334" s="23" t="s">
        <v>25</v>
      </c>
      <c r="K334" s="20">
        <v>669.97</v>
      </c>
    </row>
    <row r="335" spans="1:11" s="12" customFormat="1" ht="15" customHeight="1" thickBot="1" x14ac:dyDescent="0.3">
      <c r="A335" s="100"/>
      <c r="B335" s="73"/>
      <c r="C335" s="73"/>
      <c r="D335" s="73"/>
      <c r="E335" s="73"/>
      <c r="F335" s="76"/>
      <c r="G335" s="135" t="s">
        <v>55</v>
      </c>
      <c r="H335" s="136"/>
      <c r="I335" s="136"/>
      <c r="J335" s="136"/>
      <c r="K335" s="137"/>
    </row>
    <row r="336" spans="1:11" s="12" customFormat="1" ht="23.25" customHeight="1" x14ac:dyDescent="0.25">
      <c r="A336" s="100"/>
      <c r="B336" s="73"/>
      <c r="C336" s="73"/>
      <c r="D336" s="73"/>
      <c r="E336" s="73"/>
      <c r="F336" s="76"/>
      <c r="G336" s="132" t="s">
        <v>79</v>
      </c>
      <c r="H336" s="81" t="s">
        <v>31</v>
      </c>
      <c r="I336" s="81"/>
      <c r="J336" s="81"/>
      <c r="K336" s="82"/>
    </row>
    <row r="337" spans="1:11" s="12" customFormat="1" ht="23.25" customHeight="1" x14ac:dyDescent="0.25">
      <c r="A337" s="100"/>
      <c r="B337" s="73"/>
      <c r="C337" s="73"/>
      <c r="D337" s="73"/>
      <c r="E337" s="73"/>
      <c r="F337" s="76"/>
      <c r="G337" s="133"/>
      <c r="H337" s="11"/>
      <c r="I337" s="7" t="s">
        <v>25</v>
      </c>
      <c r="J337" s="7" t="s">
        <v>25</v>
      </c>
      <c r="K337" s="16">
        <v>974.7118644067798</v>
      </c>
    </row>
    <row r="338" spans="1:11" s="12" customFormat="1" ht="23.25" customHeight="1" x14ac:dyDescent="0.25">
      <c r="A338" s="100"/>
      <c r="B338" s="73"/>
      <c r="C338" s="73"/>
      <c r="D338" s="73"/>
      <c r="E338" s="73"/>
      <c r="F338" s="76"/>
      <c r="G338" s="133"/>
      <c r="H338" s="79" t="s">
        <v>30</v>
      </c>
      <c r="I338" s="79"/>
      <c r="J338" s="79"/>
      <c r="K338" s="80"/>
    </row>
    <row r="339" spans="1:11" s="12" customFormat="1" ht="23.25" customHeight="1" thickBot="1" x14ac:dyDescent="0.3">
      <c r="A339" s="100"/>
      <c r="B339" s="73"/>
      <c r="C339" s="73"/>
      <c r="D339" s="73"/>
      <c r="E339" s="73"/>
      <c r="F339" s="76"/>
      <c r="G339" s="134"/>
      <c r="H339" s="40"/>
      <c r="I339" s="23" t="s">
        <v>25</v>
      </c>
      <c r="J339" s="23" t="s">
        <v>25</v>
      </c>
      <c r="K339" s="20">
        <v>1137.77</v>
      </c>
    </row>
    <row r="340" spans="1:11" s="12" customFormat="1" ht="27.75" customHeight="1" x14ac:dyDescent="0.25">
      <c r="A340" s="100"/>
      <c r="B340" s="73"/>
      <c r="C340" s="73"/>
      <c r="D340" s="73"/>
      <c r="E340" s="73"/>
      <c r="F340" s="76"/>
      <c r="G340" s="132" t="s">
        <v>78</v>
      </c>
      <c r="H340" s="81" t="s">
        <v>31</v>
      </c>
      <c r="I340" s="81"/>
      <c r="J340" s="81"/>
      <c r="K340" s="82"/>
    </row>
    <row r="341" spans="1:11" s="12" customFormat="1" ht="27.75" customHeight="1" x14ac:dyDescent="0.25">
      <c r="A341" s="100"/>
      <c r="B341" s="73"/>
      <c r="C341" s="73"/>
      <c r="D341" s="73"/>
      <c r="E341" s="73"/>
      <c r="F341" s="76"/>
      <c r="G341" s="133"/>
      <c r="H341" s="11"/>
      <c r="I341" s="7" t="s">
        <v>25</v>
      </c>
      <c r="J341" s="7" t="s">
        <v>25</v>
      </c>
      <c r="K341" s="16">
        <v>974.7118644067798</v>
      </c>
    </row>
    <row r="342" spans="1:11" s="12" customFormat="1" ht="27.75" customHeight="1" x14ac:dyDescent="0.25">
      <c r="A342" s="100"/>
      <c r="B342" s="73"/>
      <c r="C342" s="73"/>
      <c r="D342" s="73"/>
      <c r="E342" s="73"/>
      <c r="F342" s="76"/>
      <c r="G342" s="133"/>
      <c r="H342" s="79" t="s">
        <v>30</v>
      </c>
      <c r="I342" s="79"/>
      <c r="J342" s="79"/>
      <c r="K342" s="80"/>
    </row>
    <row r="343" spans="1:11" s="12" customFormat="1" ht="27.75" customHeight="1" thickBot="1" x14ac:dyDescent="0.3">
      <c r="A343" s="100"/>
      <c r="B343" s="73"/>
      <c r="C343" s="73"/>
      <c r="D343" s="73"/>
      <c r="E343" s="73"/>
      <c r="F343" s="76"/>
      <c r="G343" s="134"/>
      <c r="H343" s="40"/>
      <c r="I343" s="23" t="s">
        <v>25</v>
      </c>
      <c r="J343" s="23" t="s">
        <v>25</v>
      </c>
      <c r="K343" s="20">
        <v>1137.77</v>
      </c>
    </row>
    <row r="344" spans="1:11" s="12" customFormat="1" ht="21.75" customHeight="1" x14ac:dyDescent="0.25">
      <c r="A344" s="100"/>
      <c r="B344" s="73"/>
      <c r="C344" s="73"/>
      <c r="D344" s="73"/>
      <c r="E344" s="73"/>
      <c r="F344" s="76"/>
      <c r="G344" s="132" t="s">
        <v>77</v>
      </c>
      <c r="H344" s="81" t="s">
        <v>31</v>
      </c>
      <c r="I344" s="81"/>
      <c r="J344" s="81"/>
      <c r="K344" s="82"/>
    </row>
    <row r="345" spans="1:11" s="12" customFormat="1" ht="21.75" customHeight="1" x14ac:dyDescent="0.25">
      <c r="A345" s="100"/>
      <c r="B345" s="73"/>
      <c r="C345" s="73"/>
      <c r="D345" s="73"/>
      <c r="E345" s="73"/>
      <c r="F345" s="76"/>
      <c r="G345" s="133"/>
      <c r="H345" s="11"/>
      <c r="I345" s="7" t="s">
        <v>25</v>
      </c>
      <c r="J345" s="7" t="s">
        <v>25</v>
      </c>
      <c r="K345" s="16">
        <v>974.7118644067798</v>
      </c>
    </row>
    <row r="346" spans="1:11" s="12" customFormat="1" ht="21.75" customHeight="1" x14ac:dyDescent="0.25">
      <c r="A346" s="100"/>
      <c r="B346" s="73"/>
      <c r="C346" s="73"/>
      <c r="D346" s="73"/>
      <c r="E346" s="73"/>
      <c r="F346" s="76"/>
      <c r="G346" s="133"/>
      <c r="H346" s="79" t="s">
        <v>30</v>
      </c>
      <c r="I346" s="79"/>
      <c r="J346" s="79"/>
      <c r="K346" s="80"/>
    </row>
    <row r="347" spans="1:11" s="12" customFormat="1" ht="21.75" customHeight="1" thickBot="1" x14ac:dyDescent="0.3">
      <c r="A347" s="100"/>
      <c r="B347" s="73"/>
      <c r="C347" s="73"/>
      <c r="D347" s="73"/>
      <c r="E347" s="73"/>
      <c r="F347" s="76"/>
      <c r="G347" s="134"/>
      <c r="H347" s="40"/>
      <c r="I347" s="23" t="s">
        <v>25</v>
      </c>
      <c r="J347" s="23" t="s">
        <v>25</v>
      </c>
      <c r="K347" s="20">
        <v>1137.77</v>
      </c>
    </row>
    <row r="348" spans="1:11" s="12" customFormat="1" ht="24.95" customHeight="1" x14ac:dyDescent="0.25">
      <c r="A348" s="100"/>
      <c r="B348" s="73"/>
      <c r="C348" s="73"/>
      <c r="D348" s="73"/>
      <c r="E348" s="73"/>
      <c r="F348" s="76"/>
      <c r="G348" s="156" t="s">
        <v>76</v>
      </c>
      <c r="H348" s="87" t="s">
        <v>31</v>
      </c>
      <c r="I348" s="87"/>
      <c r="J348" s="87"/>
      <c r="K348" s="88"/>
    </row>
    <row r="349" spans="1:11" s="12" customFormat="1" ht="24.95" customHeight="1" x14ac:dyDescent="0.25">
      <c r="A349" s="100"/>
      <c r="B349" s="73"/>
      <c r="C349" s="73"/>
      <c r="D349" s="73"/>
      <c r="E349" s="73"/>
      <c r="F349" s="76"/>
      <c r="G349" s="157"/>
      <c r="H349" s="11"/>
      <c r="I349" s="7" t="s">
        <v>25</v>
      </c>
      <c r="J349" s="7" t="s">
        <v>25</v>
      </c>
      <c r="K349" s="16">
        <v>974.7118644067798</v>
      </c>
    </row>
    <row r="350" spans="1:11" s="12" customFormat="1" ht="24.95" customHeight="1" x14ac:dyDescent="0.25">
      <c r="A350" s="101"/>
      <c r="B350" s="74"/>
      <c r="C350" s="74"/>
      <c r="D350" s="74"/>
      <c r="E350" s="74"/>
      <c r="F350" s="77"/>
      <c r="G350" s="157"/>
      <c r="H350" s="79" t="s">
        <v>30</v>
      </c>
      <c r="I350" s="79"/>
      <c r="J350" s="79"/>
      <c r="K350" s="80"/>
    </row>
    <row r="351" spans="1:11" s="12" customFormat="1" ht="39" customHeight="1" thickBot="1" x14ac:dyDescent="0.3">
      <c r="A351" s="123"/>
      <c r="B351" s="75"/>
      <c r="C351" s="75"/>
      <c r="D351" s="75"/>
      <c r="E351" s="75"/>
      <c r="F351" s="78"/>
      <c r="G351" s="158"/>
      <c r="H351" s="40"/>
      <c r="I351" s="23" t="s">
        <v>25</v>
      </c>
      <c r="J351" s="23" t="s">
        <v>25</v>
      </c>
      <c r="K351" s="20">
        <v>1137.77</v>
      </c>
    </row>
  </sheetData>
  <mergeCells count="170">
    <mergeCell ref="A3:K3"/>
    <mergeCell ref="H309:K309"/>
    <mergeCell ref="H315:K315"/>
    <mergeCell ref="H323:K323"/>
    <mergeCell ref="H325:K325"/>
    <mergeCell ref="G323:G326"/>
    <mergeCell ref="G344:G347"/>
    <mergeCell ref="H344:K344"/>
    <mergeCell ref="H346:K346"/>
    <mergeCell ref="G327:G330"/>
    <mergeCell ref="G331:G334"/>
    <mergeCell ref="G336:G339"/>
    <mergeCell ref="H327:K327"/>
    <mergeCell ref="H329:K329"/>
    <mergeCell ref="G335:K335"/>
    <mergeCell ref="G322:K322"/>
    <mergeCell ref="G340:G343"/>
    <mergeCell ref="G348:G351"/>
    <mergeCell ref="H331:K331"/>
    <mergeCell ref="H348:K348"/>
    <mergeCell ref="B309:B351"/>
    <mergeCell ref="C309:C351"/>
    <mergeCell ref="D309:D351"/>
    <mergeCell ref="C4:C5"/>
    <mergeCell ref="C7:C57"/>
    <mergeCell ref="C58:C118"/>
    <mergeCell ref="C119:C138"/>
    <mergeCell ref="C139:C188"/>
    <mergeCell ref="C289:C308"/>
    <mergeCell ref="C189:C288"/>
    <mergeCell ref="G239:G248"/>
    <mergeCell ref="G229:G238"/>
    <mergeCell ref="G249:G258"/>
    <mergeCell ref="G219:G228"/>
    <mergeCell ref="A309:A351"/>
    <mergeCell ref="G309:G320"/>
    <mergeCell ref="A289:A308"/>
    <mergeCell ref="B289:B308"/>
    <mergeCell ref="D289:D308"/>
    <mergeCell ref="A189:A288"/>
    <mergeCell ref="B189:B288"/>
    <mergeCell ref="D189:D288"/>
    <mergeCell ref="G279:G288"/>
    <mergeCell ref="H249:K249"/>
    <mergeCell ref="H254:K254"/>
    <mergeCell ref="G259:G268"/>
    <mergeCell ref="H194:K194"/>
    <mergeCell ref="G199:G208"/>
    <mergeCell ref="H199:K199"/>
    <mergeCell ref="H204:K204"/>
    <mergeCell ref="G189:G198"/>
    <mergeCell ref="G209:G218"/>
    <mergeCell ref="H259:K259"/>
    <mergeCell ref="H264:K264"/>
    <mergeCell ref="H229:K229"/>
    <mergeCell ref="H234:K234"/>
    <mergeCell ref="H239:K239"/>
    <mergeCell ref="H244:K244"/>
    <mergeCell ref="H209:K209"/>
    <mergeCell ref="H214:K214"/>
    <mergeCell ref="H219:K219"/>
    <mergeCell ref="H224:K224"/>
    <mergeCell ref="H189:K189"/>
    <mergeCell ref="D4:D5"/>
    <mergeCell ref="A139:A188"/>
    <mergeCell ref="B139:B188"/>
    <mergeCell ref="D139:D188"/>
    <mergeCell ref="G139:G148"/>
    <mergeCell ref="G149:G158"/>
    <mergeCell ref="H149:K149"/>
    <mergeCell ref="H154:K154"/>
    <mergeCell ref="G159:G168"/>
    <mergeCell ref="H159:K159"/>
    <mergeCell ref="H164:K164"/>
    <mergeCell ref="G169:G178"/>
    <mergeCell ref="H169:K169"/>
    <mergeCell ref="H174:K174"/>
    <mergeCell ref="H89:K89"/>
    <mergeCell ref="A119:A138"/>
    <mergeCell ref="B119:B138"/>
    <mergeCell ref="D119:D138"/>
    <mergeCell ref="B7:B57"/>
    <mergeCell ref="D7:D57"/>
    <mergeCell ref="G7:G16"/>
    <mergeCell ref="H7:K7"/>
    <mergeCell ref="H12:K12"/>
    <mergeCell ref="H28:K28"/>
    <mergeCell ref="H18:K18"/>
    <mergeCell ref="H43:K43"/>
    <mergeCell ref="A6:K6"/>
    <mergeCell ref="H23:K23"/>
    <mergeCell ref="G18:G27"/>
    <mergeCell ref="H33:K33"/>
    <mergeCell ref="G28:G37"/>
    <mergeCell ref="H38:K38"/>
    <mergeCell ref="G38:G47"/>
    <mergeCell ref="G17:K17"/>
    <mergeCell ref="G119:G128"/>
    <mergeCell ref="H4:H5"/>
    <mergeCell ref="A4:A5"/>
    <mergeCell ref="H336:K336"/>
    <mergeCell ref="B4:B5"/>
    <mergeCell ref="G4:G5"/>
    <mergeCell ref="I4:J4"/>
    <mergeCell ref="K4:K5"/>
    <mergeCell ref="A7:A57"/>
    <mergeCell ref="H113:K113"/>
    <mergeCell ref="A58:A118"/>
    <mergeCell ref="B58:B118"/>
    <mergeCell ref="D58:D118"/>
    <mergeCell ref="G58:G69"/>
    <mergeCell ref="F4:F5"/>
    <mergeCell ref="F7:F57"/>
    <mergeCell ref="E4:E5"/>
    <mergeCell ref="E7:E57"/>
    <mergeCell ref="E58:E118"/>
    <mergeCell ref="F58:F118"/>
    <mergeCell ref="G71:G82"/>
    <mergeCell ref="G83:G94"/>
    <mergeCell ref="G95:G106"/>
    <mergeCell ref="G70:K70"/>
    <mergeCell ref="H71:K71"/>
    <mergeCell ref="H77:K77"/>
    <mergeCell ref="H83:K83"/>
    <mergeCell ref="H294:K294"/>
    <mergeCell ref="H350:K350"/>
    <mergeCell ref="H333:K333"/>
    <mergeCell ref="H48:K48"/>
    <mergeCell ref="H53:K53"/>
    <mergeCell ref="G48:G57"/>
    <mergeCell ref="H58:K58"/>
    <mergeCell ref="H64:K64"/>
    <mergeCell ref="G107:G118"/>
    <mergeCell ref="H107:K107"/>
    <mergeCell ref="G321:K321"/>
    <mergeCell ref="H119:K119"/>
    <mergeCell ref="H124:K124"/>
    <mergeCell ref="G129:G138"/>
    <mergeCell ref="H129:K129"/>
    <mergeCell ref="H134:K134"/>
    <mergeCell ref="H139:K139"/>
    <mergeCell ref="H144:K144"/>
    <mergeCell ref="G179:G188"/>
    <mergeCell ref="H179:K179"/>
    <mergeCell ref="H184:K184"/>
    <mergeCell ref="G269:G278"/>
    <mergeCell ref="H269:K269"/>
    <mergeCell ref="H274:K274"/>
    <mergeCell ref="H95:K95"/>
    <mergeCell ref="H101:K101"/>
    <mergeCell ref="E119:E138"/>
    <mergeCell ref="F119:F138"/>
    <mergeCell ref="E139:E188"/>
    <mergeCell ref="F139:F188"/>
    <mergeCell ref="E189:E288"/>
    <mergeCell ref="F189:F288"/>
    <mergeCell ref="E289:E308"/>
    <mergeCell ref="F289:F308"/>
    <mergeCell ref="E309:E351"/>
    <mergeCell ref="F309:F351"/>
    <mergeCell ref="H338:K338"/>
    <mergeCell ref="H340:K340"/>
    <mergeCell ref="H342:K342"/>
    <mergeCell ref="G289:G298"/>
    <mergeCell ref="H299:K299"/>
    <mergeCell ref="H304:K304"/>
    <mergeCell ref="G299:G308"/>
    <mergeCell ref="H279:K279"/>
    <mergeCell ref="H284:K284"/>
    <mergeCell ref="H289:K289"/>
  </mergeCells>
  <pageMargins left="0.7" right="0.7" top="0.75" bottom="0.75" header="0.3" footer="0.3"/>
  <pageSetup paperSize="9" scale="40" orientation="landscape" horizontalDpi="300" verticalDpi="300" r:id="rId1"/>
  <drawing r:id="rId2"/>
  <legacyDrawing r:id="rId3"/>
  <oleObjects>
    <mc:AlternateContent xmlns:mc="http://schemas.openxmlformats.org/markup-compatibility/2006">
      <mc:Choice Requires="x14">
        <oleObject progId="Equation.3" shapeId="1036" r:id="rId4">
          <objectPr defaultSize="0" autoPict="0" r:id="rId5">
            <anchor moveWithCells="1">
              <from>
                <xdr:col>8</xdr:col>
                <xdr:colOff>76200</xdr:colOff>
                <xdr:row>315</xdr:row>
                <xdr:rowOff>57150</xdr:rowOff>
              </from>
              <to>
                <xdr:col>8</xdr:col>
                <xdr:colOff>2533650</xdr:colOff>
                <xdr:row>315</xdr:row>
                <xdr:rowOff>323850</xdr:rowOff>
              </to>
            </anchor>
          </objectPr>
        </oleObject>
      </mc:Choice>
      <mc:Fallback>
        <oleObject progId="Equation.3" shapeId="1036" r:id="rId4"/>
      </mc:Fallback>
    </mc:AlternateContent>
    <mc:AlternateContent xmlns:mc="http://schemas.openxmlformats.org/markup-compatibility/2006">
      <mc:Choice Requires="x14">
        <oleObject progId="Equation.3" shapeId="1041" r:id="rId6">
          <objectPr defaultSize="0" autoPict="0" r:id="rId7">
            <anchor moveWithCells="1">
              <from>
                <xdr:col>8</xdr:col>
                <xdr:colOff>76200</xdr:colOff>
                <xdr:row>309</xdr:row>
                <xdr:rowOff>76200</xdr:rowOff>
              </from>
              <to>
                <xdr:col>8</xdr:col>
                <xdr:colOff>2533650</xdr:colOff>
                <xdr:row>309</xdr:row>
                <xdr:rowOff>342900</xdr:rowOff>
              </to>
            </anchor>
          </objectPr>
        </oleObject>
      </mc:Choice>
      <mc:Fallback>
        <oleObject progId="Equation.3" shapeId="1041" r:id="rId6"/>
      </mc:Fallback>
    </mc:AlternateContent>
    <mc:AlternateContent xmlns:mc="http://schemas.openxmlformats.org/markup-compatibility/2006">
      <mc:Choice Requires="x14">
        <oleObject progId="Equation.3" shapeId="1043" r:id="rId8">
          <objectPr defaultSize="0" autoPict="0" r:id="rId9">
            <anchor moveWithCells="1">
              <from>
                <xdr:col>9</xdr:col>
                <xdr:colOff>200025</xdr:colOff>
                <xdr:row>309</xdr:row>
                <xdr:rowOff>38100</xdr:rowOff>
              </from>
              <to>
                <xdr:col>9</xdr:col>
                <xdr:colOff>2085975</xdr:colOff>
                <xdr:row>309</xdr:row>
                <xdr:rowOff>371475</xdr:rowOff>
              </to>
            </anchor>
          </objectPr>
        </oleObject>
      </mc:Choice>
      <mc:Fallback>
        <oleObject progId="Equation.3" shapeId="1043" r:id="rId8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8"/>
  <sheetViews>
    <sheetView zoomScale="70" zoomScaleNormal="70" workbookViewId="0">
      <selection activeCell="O18" sqref="O18"/>
    </sheetView>
  </sheetViews>
  <sheetFormatPr defaultRowHeight="15" x14ac:dyDescent="0.25"/>
  <cols>
    <col min="1" max="1" width="4.5703125" style="154" customWidth="1"/>
    <col min="2" max="2" width="13.7109375" customWidth="1"/>
    <col min="3" max="3" width="21.5703125" customWidth="1"/>
    <col min="4" max="4" width="17.42578125" customWidth="1"/>
    <col min="5" max="5" width="16.5703125" customWidth="1"/>
    <col min="6" max="6" width="35.7109375" customWidth="1"/>
    <col min="7" max="7" width="27.85546875" style="155" customWidth="1"/>
    <col min="8" max="12" width="23.5703125" customWidth="1"/>
  </cols>
  <sheetData>
    <row r="1" spans="1:12" ht="20.25" x14ac:dyDescent="0.3">
      <c r="A1" s="1" t="s">
        <v>81</v>
      </c>
      <c r="B1" s="60"/>
      <c r="C1" s="60"/>
      <c r="D1" s="60"/>
      <c r="E1" s="60"/>
      <c r="F1" s="60"/>
      <c r="G1" s="138"/>
      <c r="H1" s="60"/>
      <c r="I1" s="60"/>
      <c r="J1" s="60"/>
    </row>
    <row r="2" spans="1:12" ht="15.75" x14ac:dyDescent="0.25">
      <c r="A2" s="139" t="s">
        <v>27</v>
      </c>
      <c r="B2" s="60"/>
      <c r="C2" s="60"/>
      <c r="D2" s="60"/>
      <c r="E2" s="60"/>
      <c r="F2" s="60"/>
      <c r="G2" s="138"/>
      <c r="H2" s="60"/>
      <c r="I2" s="60"/>
      <c r="L2" s="59" t="s">
        <v>82</v>
      </c>
    </row>
    <row r="3" spans="1:12" ht="15.75" x14ac:dyDescent="0.25">
      <c r="A3" s="139" t="s">
        <v>26</v>
      </c>
      <c r="B3" s="60"/>
      <c r="C3" s="60"/>
      <c r="D3" s="60"/>
      <c r="E3" s="60"/>
      <c r="F3" s="60"/>
      <c r="G3" s="138"/>
      <c r="H3" s="60"/>
      <c r="I3" s="60"/>
      <c r="J3" s="60"/>
      <c r="K3" s="60"/>
      <c r="L3" s="60"/>
    </row>
    <row r="4" spans="1:12" ht="71.25" x14ac:dyDescent="0.25">
      <c r="A4" s="140" t="s">
        <v>83</v>
      </c>
      <c r="B4" s="141" t="s">
        <v>2</v>
      </c>
      <c r="C4" s="141" t="s">
        <v>84</v>
      </c>
      <c r="D4" s="142" t="s">
        <v>72</v>
      </c>
      <c r="E4" s="142" t="s">
        <v>71</v>
      </c>
      <c r="F4" s="141" t="s">
        <v>85</v>
      </c>
      <c r="G4" s="141" t="s">
        <v>86</v>
      </c>
      <c r="H4" s="141" t="s">
        <v>87</v>
      </c>
      <c r="I4" s="141" t="s">
        <v>88</v>
      </c>
      <c r="J4" s="141" t="s">
        <v>89</v>
      </c>
      <c r="K4" s="143" t="s">
        <v>90</v>
      </c>
      <c r="L4" s="143" t="s">
        <v>91</v>
      </c>
    </row>
    <row r="5" spans="1:12" ht="25.5" customHeight="1" x14ac:dyDescent="0.25">
      <c r="A5" s="144">
        <v>1</v>
      </c>
      <c r="B5" s="145" t="s">
        <v>92</v>
      </c>
      <c r="C5" s="146" t="s">
        <v>75</v>
      </c>
      <c r="D5" s="146" t="s">
        <v>93</v>
      </c>
      <c r="E5" s="146" t="s">
        <v>94</v>
      </c>
      <c r="F5" s="147" t="s">
        <v>95</v>
      </c>
      <c r="G5" s="148" t="s">
        <v>96</v>
      </c>
      <c r="H5" s="149">
        <f>221221.14</f>
        <v>221221.14</v>
      </c>
      <c r="I5" s="149">
        <v>0</v>
      </c>
      <c r="J5" s="149">
        <v>373.37</v>
      </c>
      <c r="K5" s="150">
        <v>302000</v>
      </c>
      <c r="L5" s="150">
        <v>84.95</v>
      </c>
    </row>
    <row r="6" spans="1:12" ht="25.5" customHeight="1" x14ac:dyDescent="0.25">
      <c r="A6" s="144"/>
      <c r="B6" s="145"/>
      <c r="C6" s="145"/>
      <c r="D6" s="145"/>
      <c r="E6" s="145"/>
      <c r="F6" s="147"/>
      <c r="G6" s="148" t="s">
        <v>30</v>
      </c>
      <c r="H6" s="151">
        <v>236272.51</v>
      </c>
      <c r="I6" s="149">
        <v>0</v>
      </c>
      <c r="J6" s="151">
        <v>399.73</v>
      </c>
      <c r="K6" s="150">
        <v>289000</v>
      </c>
      <c r="L6" s="150">
        <v>81.489999999999995</v>
      </c>
    </row>
    <row r="7" spans="1:12" ht="25.5" customHeight="1" x14ac:dyDescent="0.25">
      <c r="A7" s="144">
        <v>2</v>
      </c>
      <c r="B7" s="145"/>
      <c r="C7" s="145"/>
      <c r="D7" s="145"/>
      <c r="E7" s="145"/>
      <c r="F7" s="147" t="s">
        <v>97</v>
      </c>
      <c r="G7" s="148" t="s">
        <v>96</v>
      </c>
      <c r="H7" s="149">
        <f>328297.39</f>
        <v>328297.39</v>
      </c>
      <c r="I7" s="149">
        <f>0.21824*1000</f>
        <v>218.23999999999998</v>
      </c>
      <c r="J7" s="149">
        <v>931.41</v>
      </c>
      <c r="K7" s="150">
        <f>1.3411*1000</f>
        <v>1341.1</v>
      </c>
      <c r="L7" s="150">
        <f>0.48555</f>
        <v>0.48554999999999998</v>
      </c>
    </row>
    <row r="8" spans="1:12" ht="25.5" customHeight="1" x14ac:dyDescent="0.25">
      <c r="A8" s="144"/>
      <c r="B8" s="145"/>
      <c r="C8" s="145"/>
      <c r="D8" s="145"/>
      <c r="E8" s="145"/>
      <c r="F8" s="147"/>
      <c r="G8" s="148" t="s">
        <v>30</v>
      </c>
      <c r="H8" s="149">
        <f>383687.06</f>
        <v>383687.06</v>
      </c>
      <c r="I8" s="149">
        <v>112.83</v>
      </c>
      <c r="J8" s="149">
        <v>980.31</v>
      </c>
      <c r="K8" s="150">
        <f>1.80149*1000</f>
        <v>1801.49</v>
      </c>
      <c r="L8" s="150">
        <f>0.67883</f>
        <v>0.67883000000000004</v>
      </c>
    </row>
    <row r="9" spans="1:12" ht="25.5" customHeight="1" x14ac:dyDescent="0.25">
      <c r="A9" s="144">
        <v>3</v>
      </c>
      <c r="B9" s="145"/>
      <c r="C9" s="145"/>
      <c r="D9" s="145"/>
      <c r="E9" s="145"/>
      <c r="F9" s="147" t="s">
        <v>98</v>
      </c>
      <c r="G9" s="148" t="s">
        <v>96</v>
      </c>
      <c r="H9" s="149">
        <f>105033.02</f>
        <v>105033.02</v>
      </c>
      <c r="I9" s="149">
        <f>0.04471*1000</f>
        <v>44.71</v>
      </c>
      <c r="J9" s="149">
        <f>0.20679*1000</f>
        <v>206.79</v>
      </c>
      <c r="K9" s="150">
        <f>149.12*1000</f>
        <v>149120</v>
      </c>
      <c r="L9" s="150">
        <f>38.35</f>
        <v>38.35</v>
      </c>
    </row>
    <row r="10" spans="1:12" ht="25.5" customHeight="1" x14ac:dyDescent="0.25">
      <c r="A10" s="144"/>
      <c r="B10" s="145"/>
      <c r="C10" s="145"/>
      <c r="D10" s="145"/>
      <c r="E10" s="145"/>
      <c r="F10" s="147"/>
      <c r="G10" s="148" t="s">
        <v>30</v>
      </c>
      <c r="H10" s="149">
        <f>105033.02</f>
        <v>105033.02</v>
      </c>
      <c r="I10" s="149">
        <v>44.01</v>
      </c>
      <c r="J10" s="149">
        <v>205.07</v>
      </c>
      <c r="K10" s="150">
        <f>144.01*1000</f>
        <v>144010</v>
      </c>
      <c r="L10" s="150">
        <v>36.81</v>
      </c>
    </row>
    <row r="11" spans="1:12" ht="25.5" customHeight="1" x14ac:dyDescent="0.25">
      <c r="A11" s="144">
        <v>4</v>
      </c>
      <c r="B11" s="145"/>
      <c r="C11" s="145"/>
      <c r="D11" s="145"/>
      <c r="E11" s="145"/>
      <c r="F11" s="147" t="s">
        <v>99</v>
      </c>
      <c r="G11" s="148" t="s">
        <v>96</v>
      </c>
      <c r="H11" s="149">
        <v>149610.1</v>
      </c>
      <c r="I11" s="149">
        <v>209.33</v>
      </c>
      <c r="J11" s="149">
        <v>497.08</v>
      </c>
      <c r="K11" s="150">
        <f>38.19*1000</f>
        <v>38190</v>
      </c>
      <c r="L11" s="150">
        <f>12.24</f>
        <v>12.24</v>
      </c>
    </row>
    <row r="12" spans="1:12" ht="25.5" customHeight="1" x14ac:dyDescent="0.25">
      <c r="A12" s="144"/>
      <c r="B12" s="145"/>
      <c r="C12" s="145"/>
      <c r="D12" s="145"/>
      <c r="E12" s="145"/>
      <c r="F12" s="147"/>
      <c r="G12" s="148" t="s">
        <v>30</v>
      </c>
      <c r="H12" s="149">
        <v>149610.1</v>
      </c>
      <c r="I12" s="149">
        <v>216.29</v>
      </c>
      <c r="J12" s="149">
        <v>498.3</v>
      </c>
      <c r="K12" s="150">
        <f>34.82*1000</f>
        <v>34820</v>
      </c>
      <c r="L12" s="150">
        <v>10.94</v>
      </c>
    </row>
    <row r="13" spans="1:12" ht="25.5" customHeight="1" x14ac:dyDescent="0.25">
      <c r="A13" s="144">
        <v>5</v>
      </c>
      <c r="B13" s="145"/>
      <c r="C13" s="145"/>
      <c r="D13" s="145"/>
      <c r="E13" s="145"/>
      <c r="F13" s="147" t="s">
        <v>100</v>
      </c>
      <c r="G13" s="148" t="s">
        <v>96</v>
      </c>
      <c r="H13" s="149">
        <v>17313.57</v>
      </c>
      <c r="I13" s="149">
        <f>0.00997*1000</f>
        <v>9.9699999999999989</v>
      </c>
      <c r="J13" s="149">
        <v>35.71</v>
      </c>
      <c r="K13" s="150">
        <f>42.19*1000</f>
        <v>42190</v>
      </c>
      <c r="L13" s="150">
        <f>10.45</f>
        <v>10.45</v>
      </c>
    </row>
    <row r="14" spans="1:12" ht="25.5" customHeight="1" x14ac:dyDescent="0.25">
      <c r="A14" s="144"/>
      <c r="B14" s="145"/>
      <c r="C14" s="145"/>
      <c r="D14" s="145"/>
      <c r="E14" s="145"/>
      <c r="F14" s="147"/>
      <c r="G14" s="148" t="s">
        <v>30</v>
      </c>
      <c r="H14" s="149">
        <v>17313.57</v>
      </c>
      <c r="I14" s="149">
        <v>9.93</v>
      </c>
      <c r="J14" s="149">
        <v>37</v>
      </c>
      <c r="K14" s="150">
        <f>42.67*1000</f>
        <v>42670</v>
      </c>
      <c r="L14" s="150">
        <f>11.12</f>
        <v>11.12</v>
      </c>
    </row>
    <row r="15" spans="1:12" ht="25.5" customHeight="1" x14ac:dyDescent="0.25">
      <c r="A15" s="144">
        <v>6</v>
      </c>
      <c r="B15" s="145"/>
      <c r="C15" s="145"/>
      <c r="D15" s="145"/>
      <c r="E15" s="145"/>
      <c r="F15" s="147" t="s">
        <v>101</v>
      </c>
      <c r="G15" s="148" t="s">
        <v>96</v>
      </c>
      <c r="H15" s="149">
        <v>650150.55000000005</v>
      </c>
      <c r="I15" s="149">
        <v>410.1</v>
      </c>
      <c r="J15" s="149">
        <v>1577.85</v>
      </c>
      <c r="K15" s="150">
        <f>96.33*1000</f>
        <v>96330</v>
      </c>
      <c r="L15" s="150">
        <v>28.84</v>
      </c>
    </row>
    <row r="16" spans="1:12" ht="25.5" customHeight="1" x14ac:dyDescent="0.25">
      <c r="A16" s="144"/>
      <c r="B16" s="145"/>
      <c r="C16" s="145"/>
      <c r="D16" s="145"/>
      <c r="E16" s="145"/>
      <c r="F16" s="147"/>
      <c r="G16" s="148" t="s">
        <v>30</v>
      </c>
      <c r="H16" s="149">
        <v>650150.55000000005</v>
      </c>
      <c r="I16" s="151">
        <v>367.97</v>
      </c>
      <c r="J16" s="149">
        <v>1579.07</v>
      </c>
      <c r="K16" s="150">
        <f>83.26*1000</f>
        <v>83260</v>
      </c>
      <c r="L16" s="150">
        <v>25.81</v>
      </c>
    </row>
    <row r="17" spans="1:12" ht="25.5" customHeight="1" x14ac:dyDescent="0.25">
      <c r="A17" s="144">
        <v>7</v>
      </c>
      <c r="B17" s="145"/>
      <c r="C17" s="145"/>
      <c r="D17" s="145"/>
      <c r="E17" s="145"/>
      <c r="F17" s="147" t="s">
        <v>102</v>
      </c>
      <c r="G17" s="148" t="s">
        <v>96</v>
      </c>
      <c r="H17" s="149">
        <v>27946.93</v>
      </c>
      <c r="I17" s="149">
        <f>0.01148*1000</f>
        <v>11.48</v>
      </c>
      <c r="J17" s="149">
        <f>0.06489*1000</f>
        <v>64.89</v>
      </c>
      <c r="K17" s="150">
        <f>13.45*1000</f>
        <v>13450</v>
      </c>
      <c r="L17" s="150">
        <v>4.28</v>
      </c>
    </row>
    <row r="18" spans="1:12" ht="25.5" customHeight="1" x14ac:dyDescent="0.25">
      <c r="A18" s="144"/>
      <c r="B18" s="145"/>
      <c r="C18" s="145"/>
      <c r="D18" s="145"/>
      <c r="E18" s="145"/>
      <c r="F18" s="147"/>
      <c r="G18" s="148" t="s">
        <v>30</v>
      </c>
      <c r="H18" s="149">
        <v>27946.93</v>
      </c>
      <c r="I18" s="149">
        <v>13.99</v>
      </c>
      <c r="J18" s="149">
        <f>0.06866*1000</f>
        <v>68.66</v>
      </c>
      <c r="K18" s="150">
        <f>12.41*1000</f>
        <v>12410</v>
      </c>
      <c r="L18" s="150">
        <v>4.09</v>
      </c>
    </row>
    <row r="19" spans="1:12" ht="25.5" customHeight="1" x14ac:dyDescent="0.25">
      <c r="A19" s="144">
        <v>8</v>
      </c>
      <c r="B19" s="145"/>
      <c r="C19" s="145"/>
      <c r="D19" s="145"/>
      <c r="E19" s="145"/>
      <c r="F19" s="147" t="s">
        <v>103</v>
      </c>
      <c r="G19" s="148" t="s">
        <v>96</v>
      </c>
      <c r="H19" s="149">
        <f>17361.83</f>
        <v>17361.830000000002</v>
      </c>
      <c r="I19" s="149">
        <f>0.18489*1000</f>
        <v>184.89</v>
      </c>
      <c r="J19" s="149">
        <f>0.21765*1000</f>
        <v>217.65</v>
      </c>
      <c r="K19" s="150">
        <f>7.6*1000</f>
        <v>7600</v>
      </c>
      <c r="L19" s="150">
        <v>2.39</v>
      </c>
    </row>
    <row r="20" spans="1:12" ht="25.5" customHeight="1" x14ac:dyDescent="0.25">
      <c r="A20" s="144"/>
      <c r="B20" s="145"/>
      <c r="C20" s="145"/>
      <c r="D20" s="145"/>
      <c r="E20" s="145"/>
      <c r="F20" s="147"/>
      <c r="G20" s="148" t="s">
        <v>30</v>
      </c>
      <c r="H20" s="149">
        <v>17361.830000000002</v>
      </c>
      <c r="I20" s="149">
        <v>142.04</v>
      </c>
      <c r="J20" s="149">
        <v>174.84</v>
      </c>
      <c r="K20" s="150">
        <f>7.02*1000</f>
        <v>7020</v>
      </c>
      <c r="L20" s="150">
        <v>2.21</v>
      </c>
    </row>
    <row r="21" spans="1:12" ht="25.5" customHeight="1" x14ac:dyDescent="0.25">
      <c r="A21" s="144">
        <v>9</v>
      </c>
      <c r="B21" s="145"/>
      <c r="C21" s="145"/>
      <c r="D21" s="145"/>
      <c r="E21" s="145"/>
      <c r="F21" s="147" t="s">
        <v>104</v>
      </c>
      <c r="G21" s="148" t="s">
        <v>96</v>
      </c>
      <c r="H21" s="149">
        <f>231785.1</f>
        <v>231785.1</v>
      </c>
      <c r="I21" s="149">
        <v>22.45</v>
      </c>
      <c r="J21" s="149">
        <v>178.21</v>
      </c>
      <c r="K21" s="150">
        <f>0.93*1000</f>
        <v>930</v>
      </c>
      <c r="L21" s="150">
        <v>0.26</v>
      </c>
    </row>
    <row r="22" spans="1:12" ht="25.5" customHeight="1" x14ac:dyDescent="0.25">
      <c r="A22" s="144"/>
      <c r="B22" s="145"/>
      <c r="C22" s="145"/>
      <c r="D22" s="145"/>
      <c r="E22" s="145"/>
      <c r="F22" s="147"/>
      <c r="G22" s="148" t="s">
        <v>30</v>
      </c>
      <c r="H22" s="149">
        <f>231785.1</f>
        <v>231785.1</v>
      </c>
      <c r="I22" s="149">
        <v>22.5</v>
      </c>
      <c r="J22" s="149">
        <v>167.54</v>
      </c>
      <c r="K22" s="150">
        <f>0.75*1000</f>
        <v>750</v>
      </c>
      <c r="L22" s="150">
        <v>0.21</v>
      </c>
    </row>
    <row r="23" spans="1:12" ht="25.5" customHeight="1" x14ac:dyDescent="0.25">
      <c r="A23" s="144">
        <v>10</v>
      </c>
      <c r="B23" s="145"/>
      <c r="C23" s="145"/>
      <c r="D23" s="145"/>
      <c r="E23" s="145"/>
      <c r="F23" s="147" t="s">
        <v>105</v>
      </c>
      <c r="G23" s="148" t="s">
        <v>96</v>
      </c>
      <c r="H23" s="149">
        <f>90177.46</f>
        <v>90177.46</v>
      </c>
      <c r="I23" s="149">
        <v>41.32</v>
      </c>
      <c r="J23" s="149">
        <v>187.84</v>
      </c>
      <c r="K23" s="150">
        <f>3.61*1000</f>
        <v>3610</v>
      </c>
      <c r="L23" s="150">
        <v>0.98</v>
      </c>
    </row>
    <row r="24" spans="1:12" ht="25.5" customHeight="1" x14ac:dyDescent="0.25">
      <c r="A24" s="144"/>
      <c r="B24" s="145"/>
      <c r="C24" s="145"/>
      <c r="D24" s="145"/>
      <c r="E24" s="145"/>
      <c r="F24" s="147"/>
      <c r="G24" s="148" t="s">
        <v>30</v>
      </c>
      <c r="H24" s="149">
        <f>90177.46</f>
        <v>90177.46</v>
      </c>
      <c r="I24" s="149">
        <v>41.3</v>
      </c>
      <c r="J24" s="149">
        <v>187.61</v>
      </c>
      <c r="K24" s="150">
        <f>3.47*1000</f>
        <v>3470</v>
      </c>
      <c r="L24" s="150">
        <v>0.97</v>
      </c>
    </row>
    <row r="25" spans="1:12" ht="25.5" customHeight="1" x14ac:dyDescent="0.25">
      <c r="A25" s="144">
        <v>11</v>
      </c>
      <c r="B25" s="145"/>
      <c r="C25" s="145"/>
      <c r="D25" s="145"/>
      <c r="E25" s="145"/>
      <c r="F25" s="147" t="s">
        <v>106</v>
      </c>
      <c r="G25" s="148" t="s">
        <v>96</v>
      </c>
      <c r="H25" s="149">
        <f>29794.27</f>
        <v>29794.27</v>
      </c>
      <c r="I25" s="149">
        <v>6.51</v>
      </c>
      <c r="J25" s="149">
        <v>60.01</v>
      </c>
      <c r="K25" s="150">
        <f>8.7*1000</f>
        <v>8700</v>
      </c>
      <c r="L25" s="150">
        <v>2.61</v>
      </c>
    </row>
    <row r="26" spans="1:12" ht="25.5" customHeight="1" x14ac:dyDescent="0.25">
      <c r="A26" s="144"/>
      <c r="B26" s="145"/>
      <c r="C26" s="145"/>
      <c r="D26" s="145"/>
      <c r="E26" s="145"/>
      <c r="F26" s="147"/>
      <c r="G26" s="148" t="s">
        <v>30</v>
      </c>
      <c r="H26" s="149">
        <v>29794.27</v>
      </c>
      <c r="I26" s="149">
        <v>6.39</v>
      </c>
      <c r="J26" s="149">
        <v>60.13</v>
      </c>
      <c r="K26" s="150">
        <f>8.93*1000</f>
        <v>8930</v>
      </c>
      <c r="L26" s="150">
        <v>2.69</v>
      </c>
    </row>
    <row r="27" spans="1:12" ht="25.5" customHeight="1" x14ac:dyDescent="0.25">
      <c r="A27" s="144">
        <v>12</v>
      </c>
      <c r="B27" s="145"/>
      <c r="C27" s="145"/>
      <c r="D27" s="145"/>
      <c r="E27" s="145"/>
      <c r="F27" s="147" t="s">
        <v>107</v>
      </c>
      <c r="G27" s="148" t="s">
        <v>96</v>
      </c>
      <c r="H27" s="149">
        <f>305700.9</f>
        <v>305700.90000000002</v>
      </c>
      <c r="I27" s="149">
        <f>0.09333*1000</f>
        <v>93.33</v>
      </c>
      <c r="J27" s="149">
        <f>0.60758*1000</f>
        <v>607.58000000000004</v>
      </c>
      <c r="K27" s="150">
        <f>13.73*1000</f>
        <v>13730</v>
      </c>
      <c r="L27" s="150">
        <v>3.85</v>
      </c>
    </row>
    <row r="28" spans="1:12" ht="25.5" customHeight="1" x14ac:dyDescent="0.25">
      <c r="A28" s="144"/>
      <c r="B28" s="145"/>
      <c r="C28" s="145"/>
      <c r="D28" s="145"/>
      <c r="E28" s="145"/>
      <c r="F28" s="147"/>
      <c r="G28" s="148" t="s">
        <v>30</v>
      </c>
      <c r="H28" s="149">
        <f>305700.9</f>
        <v>305700.90000000002</v>
      </c>
      <c r="I28" s="149">
        <f>130.5</f>
        <v>130.5</v>
      </c>
      <c r="J28" s="149">
        <v>632.95000000000005</v>
      </c>
      <c r="K28" s="150">
        <f>11.72*1000</f>
        <v>11720</v>
      </c>
      <c r="L28" s="150">
        <v>3.21</v>
      </c>
    </row>
    <row r="29" spans="1:12" ht="25.5" customHeight="1" x14ac:dyDescent="0.25">
      <c r="A29" s="144">
        <v>13</v>
      </c>
      <c r="B29" s="145"/>
      <c r="C29" s="145"/>
      <c r="D29" s="145"/>
      <c r="E29" s="145"/>
      <c r="F29" s="147" t="s">
        <v>108</v>
      </c>
      <c r="G29" s="148" t="s">
        <v>96</v>
      </c>
      <c r="H29" s="149">
        <f>199340.19</f>
        <v>199340.19</v>
      </c>
      <c r="I29" s="149">
        <v>64.95</v>
      </c>
      <c r="J29" s="149">
        <f>364.41</f>
        <v>364.41</v>
      </c>
      <c r="K29" s="150">
        <f>19.93*1000</f>
        <v>19930</v>
      </c>
      <c r="L29" s="150">
        <f>4.99</f>
        <v>4.99</v>
      </c>
    </row>
    <row r="30" spans="1:12" ht="25.5" customHeight="1" x14ac:dyDescent="0.25">
      <c r="A30" s="144"/>
      <c r="B30" s="145"/>
      <c r="C30" s="145"/>
      <c r="D30" s="145"/>
      <c r="E30" s="145"/>
      <c r="F30" s="147"/>
      <c r="G30" s="148" t="s">
        <v>30</v>
      </c>
      <c r="H30" s="149">
        <v>199340.19</v>
      </c>
      <c r="I30" s="149">
        <v>59.13</v>
      </c>
      <c r="J30" s="149">
        <v>376.8</v>
      </c>
      <c r="K30" s="150">
        <f>18.75*1000</f>
        <v>18750</v>
      </c>
      <c r="L30" s="150">
        <v>4.9800000000000004</v>
      </c>
    </row>
    <row r="31" spans="1:12" ht="25.5" customHeight="1" x14ac:dyDescent="0.25">
      <c r="A31" s="144">
        <v>14</v>
      </c>
      <c r="B31" s="145"/>
      <c r="C31" s="145"/>
      <c r="D31" s="145"/>
      <c r="E31" s="145"/>
      <c r="F31" s="147" t="s">
        <v>109</v>
      </c>
      <c r="G31" s="148" t="s">
        <v>96</v>
      </c>
      <c r="H31" s="149">
        <f>0.09027*1000</f>
        <v>90.27</v>
      </c>
      <c r="I31" s="149">
        <v>0</v>
      </c>
      <c r="J31" s="149">
        <f>0.00013*1000</f>
        <v>0.12999999999999998</v>
      </c>
      <c r="K31" s="150">
        <v>71650</v>
      </c>
      <c r="L31" s="150">
        <v>1022.91</v>
      </c>
    </row>
    <row r="32" spans="1:12" ht="25.5" customHeight="1" x14ac:dyDescent="0.25">
      <c r="A32" s="144"/>
      <c r="B32" s="145"/>
      <c r="C32" s="145"/>
      <c r="D32" s="145"/>
      <c r="E32" s="145"/>
      <c r="F32" s="147"/>
      <c r="G32" s="148" t="s">
        <v>30</v>
      </c>
      <c r="H32" s="149">
        <v>90.27</v>
      </c>
      <c r="I32" s="149">
        <v>0</v>
      </c>
      <c r="J32" s="149">
        <f>0.00013*1000</f>
        <v>0.12999999999999998</v>
      </c>
      <c r="K32" s="150">
        <v>72730</v>
      </c>
      <c r="L32" s="150">
        <v>1022.88</v>
      </c>
    </row>
    <row r="33" spans="1:12" ht="25.5" customHeight="1" x14ac:dyDescent="0.25">
      <c r="A33" s="144">
        <v>15</v>
      </c>
      <c r="B33" s="145"/>
      <c r="C33" s="145"/>
      <c r="D33" s="145"/>
      <c r="E33" s="145"/>
      <c r="F33" s="147" t="s">
        <v>110</v>
      </c>
      <c r="G33" s="148" t="s">
        <v>96</v>
      </c>
      <c r="H33" s="149">
        <f>280110.28</f>
        <v>280110.28000000003</v>
      </c>
      <c r="I33" s="149">
        <v>0</v>
      </c>
      <c r="J33" s="149">
        <v>389.9</v>
      </c>
      <c r="K33" s="150">
        <f>2.21*1000</f>
        <v>2210</v>
      </c>
      <c r="L33" s="150">
        <v>0.51</v>
      </c>
    </row>
    <row r="34" spans="1:12" ht="25.5" customHeight="1" x14ac:dyDescent="0.25">
      <c r="A34" s="144"/>
      <c r="B34" s="145"/>
      <c r="C34" s="145"/>
      <c r="D34" s="145"/>
      <c r="E34" s="145"/>
      <c r="F34" s="147"/>
      <c r="G34" s="148" t="s">
        <v>30</v>
      </c>
      <c r="H34" s="149">
        <f>280110.28</f>
        <v>280110.28000000003</v>
      </c>
      <c r="I34" s="149">
        <v>0</v>
      </c>
      <c r="J34" s="149">
        <v>381.36</v>
      </c>
      <c r="K34" s="150">
        <f>1.87*1000</f>
        <v>1870</v>
      </c>
      <c r="L34" s="150">
        <v>0.43</v>
      </c>
    </row>
    <row r="35" spans="1:12" ht="25.5" customHeight="1" x14ac:dyDescent="0.25">
      <c r="A35" s="144">
        <v>16</v>
      </c>
      <c r="B35" s="145"/>
      <c r="C35" s="145"/>
      <c r="D35" s="145"/>
      <c r="E35" s="145"/>
      <c r="F35" s="147" t="s">
        <v>111</v>
      </c>
      <c r="G35" s="148" t="s">
        <v>96</v>
      </c>
      <c r="H35" s="149">
        <v>49919.75</v>
      </c>
      <c r="I35" s="149">
        <v>31.84</v>
      </c>
      <c r="J35" s="149">
        <v>134.85</v>
      </c>
      <c r="K35" s="150">
        <f>26.43*1000</f>
        <v>26430</v>
      </c>
      <c r="L35" s="150">
        <v>9.09</v>
      </c>
    </row>
    <row r="36" spans="1:12" ht="25.5" customHeight="1" x14ac:dyDescent="0.25">
      <c r="A36" s="144"/>
      <c r="B36" s="145"/>
      <c r="C36" s="145"/>
      <c r="D36" s="145"/>
      <c r="E36" s="145"/>
      <c r="F36" s="147"/>
      <c r="G36" s="148" t="s">
        <v>30</v>
      </c>
      <c r="H36" s="149">
        <v>49919.75</v>
      </c>
      <c r="I36" s="149">
        <v>28.21</v>
      </c>
      <c r="J36" s="149">
        <v>130.33000000000001</v>
      </c>
      <c r="K36" s="150">
        <f>28.89*1000</f>
        <v>28890</v>
      </c>
      <c r="L36" s="150">
        <v>9.85</v>
      </c>
    </row>
    <row r="37" spans="1:12" x14ac:dyDescent="0.25">
      <c r="A37" s="152"/>
      <c r="G37"/>
    </row>
    <row r="38" spans="1:12" x14ac:dyDescent="0.25">
      <c r="A38" s="153" t="s">
        <v>112</v>
      </c>
      <c r="B38" t="s">
        <v>113</v>
      </c>
      <c r="G38"/>
    </row>
    <row r="39" spans="1:12" x14ac:dyDescent="0.25">
      <c r="A39" s="153"/>
      <c r="G39"/>
    </row>
    <row r="40" spans="1:12" x14ac:dyDescent="0.25">
      <c r="A40" s="153"/>
      <c r="G40"/>
    </row>
    <row r="41" spans="1:12" x14ac:dyDescent="0.25">
      <c r="A41" s="153"/>
      <c r="G41"/>
    </row>
    <row r="42" spans="1:12" x14ac:dyDescent="0.25">
      <c r="A42" s="153"/>
      <c r="G42"/>
    </row>
    <row r="43" spans="1:12" x14ac:dyDescent="0.25">
      <c r="A43" s="153"/>
      <c r="G43"/>
    </row>
    <row r="44" spans="1:12" x14ac:dyDescent="0.25">
      <c r="A44" s="153"/>
      <c r="G44"/>
    </row>
    <row r="45" spans="1:12" x14ac:dyDescent="0.25">
      <c r="A45" s="153"/>
      <c r="G45"/>
    </row>
    <row r="46" spans="1:12" x14ac:dyDescent="0.25">
      <c r="A46" s="153"/>
      <c r="G46"/>
    </row>
    <row r="47" spans="1:12" x14ac:dyDescent="0.25">
      <c r="A47" s="153"/>
      <c r="G47"/>
    </row>
    <row r="48" spans="1:12" x14ac:dyDescent="0.25">
      <c r="A48" s="153"/>
      <c r="G48"/>
    </row>
    <row r="49" spans="1:7" x14ac:dyDescent="0.25">
      <c r="A49" s="153"/>
      <c r="G49"/>
    </row>
    <row r="50" spans="1:7" x14ac:dyDescent="0.25">
      <c r="A50" s="153"/>
      <c r="G50"/>
    </row>
    <row r="51" spans="1:7" x14ac:dyDescent="0.25">
      <c r="A51" s="153"/>
      <c r="G51"/>
    </row>
    <row r="52" spans="1:7" x14ac:dyDescent="0.25">
      <c r="A52" s="153"/>
      <c r="G52"/>
    </row>
    <row r="53" spans="1:7" x14ac:dyDescent="0.25">
      <c r="A53" s="153"/>
      <c r="G53"/>
    </row>
    <row r="54" spans="1:7" x14ac:dyDescent="0.25">
      <c r="A54" s="153"/>
      <c r="G54"/>
    </row>
    <row r="55" spans="1:7" x14ac:dyDescent="0.25">
      <c r="A55" s="153"/>
      <c r="G55"/>
    </row>
    <row r="56" spans="1:7" x14ac:dyDescent="0.25">
      <c r="A56" s="153"/>
      <c r="G56"/>
    </row>
    <row r="57" spans="1:7" x14ac:dyDescent="0.25">
      <c r="A57" s="153"/>
      <c r="G57"/>
    </row>
    <row r="58" spans="1:7" x14ac:dyDescent="0.25">
      <c r="A58" s="153"/>
      <c r="G58"/>
    </row>
    <row r="59" spans="1:7" x14ac:dyDescent="0.25">
      <c r="A59" s="153"/>
      <c r="G59"/>
    </row>
    <row r="60" spans="1:7" x14ac:dyDescent="0.25">
      <c r="A60" s="153"/>
      <c r="G60"/>
    </row>
    <row r="61" spans="1:7" x14ac:dyDescent="0.25">
      <c r="A61" s="153"/>
      <c r="G61"/>
    </row>
    <row r="62" spans="1:7" x14ac:dyDescent="0.25">
      <c r="A62" s="153"/>
      <c r="G62"/>
    </row>
    <row r="63" spans="1:7" x14ac:dyDescent="0.25">
      <c r="A63" s="153"/>
      <c r="G63"/>
    </row>
    <row r="64" spans="1:7" x14ac:dyDescent="0.25">
      <c r="A64" s="153"/>
      <c r="G64"/>
    </row>
    <row r="65" spans="1:7" x14ac:dyDescent="0.25">
      <c r="A65" s="153"/>
      <c r="G65"/>
    </row>
    <row r="66" spans="1:7" x14ac:dyDescent="0.25">
      <c r="A66" s="153"/>
      <c r="G66"/>
    </row>
    <row r="67" spans="1:7" x14ac:dyDescent="0.25">
      <c r="A67" s="153"/>
      <c r="G67"/>
    </row>
    <row r="68" spans="1:7" x14ac:dyDescent="0.25">
      <c r="A68" s="153"/>
      <c r="G68"/>
    </row>
    <row r="69" spans="1:7" x14ac:dyDescent="0.25">
      <c r="A69" s="153"/>
      <c r="G69"/>
    </row>
    <row r="70" spans="1:7" x14ac:dyDescent="0.25">
      <c r="A70" s="153"/>
      <c r="G70"/>
    </row>
    <row r="71" spans="1:7" x14ac:dyDescent="0.25">
      <c r="A71" s="153"/>
      <c r="G71"/>
    </row>
    <row r="72" spans="1:7" x14ac:dyDescent="0.25">
      <c r="A72" s="153"/>
      <c r="G72"/>
    </row>
    <row r="73" spans="1:7" x14ac:dyDescent="0.25">
      <c r="A73" s="153"/>
      <c r="G73"/>
    </row>
    <row r="74" spans="1:7" x14ac:dyDescent="0.25">
      <c r="A74" s="153"/>
      <c r="G74"/>
    </row>
    <row r="75" spans="1:7" x14ac:dyDescent="0.25">
      <c r="A75" s="153"/>
      <c r="G75"/>
    </row>
    <row r="76" spans="1:7" x14ac:dyDescent="0.25">
      <c r="A76" s="153"/>
      <c r="G76"/>
    </row>
    <row r="77" spans="1:7" x14ac:dyDescent="0.25">
      <c r="A77" s="153"/>
      <c r="G77"/>
    </row>
    <row r="78" spans="1:7" x14ac:dyDescent="0.25">
      <c r="A78" s="153"/>
      <c r="G78"/>
    </row>
    <row r="79" spans="1:7" x14ac:dyDescent="0.25">
      <c r="A79" s="153"/>
      <c r="G79"/>
    </row>
    <row r="80" spans="1:7" x14ac:dyDescent="0.25">
      <c r="A80" s="153"/>
      <c r="G80"/>
    </row>
    <row r="81" spans="1:7" x14ac:dyDescent="0.25">
      <c r="A81" s="153"/>
      <c r="G81"/>
    </row>
    <row r="82" spans="1:7" x14ac:dyDescent="0.25">
      <c r="A82" s="153"/>
      <c r="G82"/>
    </row>
    <row r="83" spans="1:7" x14ac:dyDescent="0.25">
      <c r="A83" s="153"/>
      <c r="G83"/>
    </row>
    <row r="84" spans="1:7" x14ac:dyDescent="0.25">
      <c r="A84" s="153"/>
      <c r="G84"/>
    </row>
    <row r="85" spans="1:7" x14ac:dyDescent="0.25">
      <c r="A85" s="153"/>
      <c r="G85"/>
    </row>
    <row r="86" spans="1:7" x14ac:dyDescent="0.25">
      <c r="A86" s="153"/>
      <c r="G86"/>
    </row>
    <row r="87" spans="1:7" x14ac:dyDescent="0.25">
      <c r="A87" s="153"/>
      <c r="G87"/>
    </row>
    <row r="88" spans="1:7" x14ac:dyDescent="0.25">
      <c r="A88" s="153"/>
      <c r="G88"/>
    </row>
    <row r="89" spans="1:7" x14ac:dyDescent="0.25">
      <c r="A89" s="153"/>
      <c r="G89"/>
    </row>
    <row r="90" spans="1:7" x14ac:dyDescent="0.25">
      <c r="A90" s="153"/>
      <c r="G90"/>
    </row>
    <row r="91" spans="1:7" x14ac:dyDescent="0.25">
      <c r="A91" s="153"/>
      <c r="G91"/>
    </row>
    <row r="92" spans="1:7" x14ac:dyDescent="0.25">
      <c r="A92" s="153"/>
      <c r="G92"/>
    </row>
    <row r="93" spans="1:7" x14ac:dyDescent="0.25">
      <c r="A93" s="153"/>
      <c r="G93"/>
    </row>
    <row r="94" spans="1:7" x14ac:dyDescent="0.25">
      <c r="A94" s="153"/>
      <c r="G94"/>
    </row>
    <row r="95" spans="1:7" x14ac:dyDescent="0.25">
      <c r="A95" s="153"/>
      <c r="G95"/>
    </row>
    <row r="96" spans="1:7" x14ac:dyDescent="0.25">
      <c r="A96" s="153"/>
      <c r="G96"/>
    </row>
    <row r="97" spans="1:7" x14ac:dyDescent="0.25">
      <c r="A97" s="153"/>
      <c r="G97"/>
    </row>
    <row r="98" spans="1:7" x14ac:dyDescent="0.25">
      <c r="A98" s="153"/>
      <c r="G98"/>
    </row>
    <row r="99" spans="1:7" x14ac:dyDescent="0.25">
      <c r="A99" s="153"/>
      <c r="G99"/>
    </row>
    <row r="100" spans="1:7" x14ac:dyDescent="0.25">
      <c r="A100" s="153"/>
      <c r="G100"/>
    </row>
    <row r="101" spans="1:7" x14ac:dyDescent="0.25">
      <c r="A101" s="153"/>
      <c r="G101"/>
    </row>
    <row r="102" spans="1:7" x14ac:dyDescent="0.25">
      <c r="A102" s="153"/>
      <c r="G102"/>
    </row>
    <row r="103" spans="1:7" x14ac:dyDescent="0.25">
      <c r="A103" s="153"/>
      <c r="G103"/>
    </row>
    <row r="104" spans="1:7" x14ac:dyDescent="0.25">
      <c r="A104" s="153"/>
      <c r="G104"/>
    </row>
    <row r="105" spans="1:7" x14ac:dyDescent="0.25">
      <c r="A105" s="153"/>
      <c r="G105"/>
    </row>
    <row r="106" spans="1:7" x14ac:dyDescent="0.25">
      <c r="A106" s="153"/>
      <c r="G106"/>
    </row>
    <row r="107" spans="1:7" x14ac:dyDescent="0.25">
      <c r="A107" s="153"/>
      <c r="G107"/>
    </row>
    <row r="108" spans="1:7" x14ac:dyDescent="0.25">
      <c r="A108" s="153"/>
      <c r="G108"/>
    </row>
    <row r="109" spans="1:7" x14ac:dyDescent="0.25">
      <c r="A109" s="153"/>
      <c r="G109"/>
    </row>
    <row r="110" spans="1:7" x14ac:dyDescent="0.25">
      <c r="A110" s="153"/>
      <c r="G110"/>
    </row>
    <row r="111" spans="1:7" x14ac:dyDescent="0.25">
      <c r="A111" s="153"/>
      <c r="G111"/>
    </row>
    <row r="112" spans="1:7" x14ac:dyDescent="0.25">
      <c r="A112" s="153"/>
      <c r="G112"/>
    </row>
    <row r="113" spans="1:7" x14ac:dyDescent="0.25">
      <c r="A113" s="153"/>
      <c r="G113"/>
    </row>
    <row r="114" spans="1:7" x14ac:dyDescent="0.25">
      <c r="A114" s="153"/>
      <c r="G114"/>
    </row>
    <row r="115" spans="1:7" x14ac:dyDescent="0.25">
      <c r="A115" s="153"/>
      <c r="G115"/>
    </row>
    <row r="116" spans="1:7" x14ac:dyDescent="0.25">
      <c r="A116" s="153"/>
      <c r="G116"/>
    </row>
    <row r="117" spans="1:7" x14ac:dyDescent="0.25">
      <c r="A117" s="153"/>
      <c r="G117"/>
    </row>
    <row r="118" spans="1:7" x14ac:dyDescent="0.25">
      <c r="A118" s="153"/>
      <c r="G118"/>
    </row>
    <row r="119" spans="1:7" x14ac:dyDescent="0.25">
      <c r="A119" s="153"/>
      <c r="G119"/>
    </row>
    <row r="120" spans="1:7" x14ac:dyDescent="0.25">
      <c r="A120" s="153"/>
      <c r="G120"/>
    </row>
    <row r="121" spans="1:7" x14ac:dyDescent="0.25">
      <c r="A121" s="153"/>
      <c r="G121"/>
    </row>
    <row r="122" spans="1:7" x14ac:dyDescent="0.25">
      <c r="A122" s="153"/>
      <c r="G122"/>
    </row>
    <row r="123" spans="1:7" x14ac:dyDescent="0.25">
      <c r="A123" s="153"/>
      <c r="G123"/>
    </row>
    <row r="124" spans="1:7" x14ac:dyDescent="0.25">
      <c r="A124" s="153"/>
      <c r="G124"/>
    </row>
    <row r="125" spans="1:7" x14ac:dyDescent="0.25">
      <c r="A125" s="153"/>
      <c r="G125"/>
    </row>
    <row r="126" spans="1:7" x14ac:dyDescent="0.25">
      <c r="A126" s="153"/>
      <c r="G126"/>
    </row>
    <row r="127" spans="1:7" x14ac:dyDescent="0.25">
      <c r="A127" s="153"/>
      <c r="G127"/>
    </row>
    <row r="130" spans="1:7" x14ac:dyDescent="0.25">
      <c r="A130"/>
      <c r="G130"/>
    </row>
    <row r="131" spans="1:7" x14ac:dyDescent="0.25">
      <c r="A131"/>
      <c r="G131"/>
    </row>
    <row r="132" spans="1:7" x14ac:dyDescent="0.25">
      <c r="A132"/>
      <c r="G132"/>
    </row>
    <row r="133" spans="1:7" x14ac:dyDescent="0.25">
      <c r="A133"/>
      <c r="G133"/>
    </row>
    <row r="134" spans="1:7" x14ac:dyDescent="0.25">
      <c r="A134"/>
      <c r="G134"/>
    </row>
    <row r="135" spans="1:7" x14ac:dyDescent="0.25">
      <c r="A135"/>
      <c r="G135"/>
    </row>
    <row r="136" spans="1:7" x14ac:dyDescent="0.25">
      <c r="A136"/>
      <c r="G136"/>
    </row>
    <row r="137" spans="1:7" x14ac:dyDescent="0.25">
      <c r="A137"/>
      <c r="G137"/>
    </row>
    <row r="138" spans="1:7" x14ac:dyDescent="0.25">
      <c r="A138"/>
      <c r="G138"/>
    </row>
    <row r="139" spans="1:7" x14ac:dyDescent="0.25">
      <c r="A139"/>
      <c r="G139"/>
    </row>
    <row r="140" spans="1:7" x14ac:dyDescent="0.25">
      <c r="A140"/>
      <c r="G140"/>
    </row>
    <row r="141" spans="1:7" x14ac:dyDescent="0.25">
      <c r="A141"/>
      <c r="G141"/>
    </row>
    <row r="142" spans="1:7" x14ac:dyDescent="0.25">
      <c r="A142"/>
      <c r="G142"/>
    </row>
    <row r="143" spans="1:7" x14ac:dyDescent="0.25">
      <c r="A143"/>
      <c r="G143"/>
    </row>
    <row r="144" spans="1:7" x14ac:dyDescent="0.25">
      <c r="A144"/>
      <c r="G144"/>
    </row>
    <row r="145" spans="1:7" x14ac:dyDescent="0.25">
      <c r="A145"/>
      <c r="G145"/>
    </row>
    <row r="146" spans="1:7" x14ac:dyDescent="0.25">
      <c r="A146"/>
      <c r="G146"/>
    </row>
    <row r="147" spans="1:7" x14ac:dyDescent="0.25">
      <c r="A147"/>
      <c r="G147"/>
    </row>
    <row r="148" spans="1:7" x14ac:dyDescent="0.25">
      <c r="A148"/>
      <c r="G148"/>
    </row>
    <row r="149" spans="1:7" x14ac:dyDescent="0.25">
      <c r="A149"/>
      <c r="G149"/>
    </row>
    <row r="150" spans="1:7" x14ac:dyDescent="0.25">
      <c r="A150"/>
      <c r="G150"/>
    </row>
    <row r="151" spans="1:7" x14ac:dyDescent="0.25">
      <c r="A151"/>
      <c r="G151"/>
    </row>
    <row r="152" spans="1:7" x14ac:dyDescent="0.25">
      <c r="A152"/>
      <c r="G152"/>
    </row>
    <row r="153" spans="1:7" x14ac:dyDescent="0.25">
      <c r="A153"/>
      <c r="G153"/>
    </row>
    <row r="154" spans="1:7" x14ac:dyDescent="0.25">
      <c r="A154"/>
      <c r="G154"/>
    </row>
    <row r="155" spans="1:7" x14ac:dyDescent="0.25">
      <c r="A155"/>
      <c r="G155"/>
    </row>
    <row r="156" spans="1:7" x14ac:dyDescent="0.25">
      <c r="A156"/>
      <c r="G156"/>
    </row>
    <row r="157" spans="1:7" x14ac:dyDescent="0.25">
      <c r="A157"/>
      <c r="G157"/>
    </row>
    <row r="158" spans="1:7" x14ac:dyDescent="0.25">
      <c r="A158"/>
      <c r="G158"/>
    </row>
    <row r="159" spans="1:7" x14ac:dyDescent="0.25">
      <c r="A159"/>
      <c r="G159"/>
    </row>
    <row r="160" spans="1:7" x14ac:dyDescent="0.25">
      <c r="A160"/>
      <c r="G160"/>
    </row>
    <row r="161" spans="1:7" x14ac:dyDescent="0.25">
      <c r="A161"/>
      <c r="G161"/>
    </row>
    <row r="162" spans="1:7" x14ac:dyDescent="0.25">
      <c r="A162"/>
      <c r="G162"/>
    </row>
    <row r="163" spans="1:7" x14ac:dyDescent="0.25">
      <c r="A163"/>
      <c r="G163"/>
    </row>
    <row r="164" spans="1:7" x14ac:dyDescent="0.25">
      <c r="A164"/>
      <c r="G164"/>
    </row>
    <row r="165" spans="1:7" x14ac:dyDescent="0.25">
      <c r="A165"/>
      <c r="G165"/>
    </row>
    <row r="166" spans="1:7" x14ac:dyDescent="0.25">
      <c r="A166"/>
      <c r="G166"/>
    </row>
    <row r="167" spans="1:7" x14ac:dyDescent="0.25">
      <c r="A167"/>
      <c r="G167"/>
    </row>
    <row r="168" spans="1:7" x14ac:dyDescent="0.25">
      <c r="A168"/>
      <c r="G168"/>
    </row>
    <row r="169" spans="1:7" x14ac:dyDescent="0.25">
      <c r="A169"/>
      <c r="G169"/>
    </row>
    <row r="170" spans="1:7" x14ac:dyDescent="0.25">
      <c r="A170"/>
      <c r="G170"/>
    </row>
    <row r="171" spans="1:7" x14ac:dyDescent="0.25">
      <c r="A171"/>
      <c r="G171"/>
    </row>
    <row r="172" spans="1:7" x14ac:dyDescent="0.25">
      <c r="A172"/>
      <c r="G172"/>
    </row>
    <row r="173" spans="1:7" x14ac:dyDescent="0.25">
      <c r="A173"/>
      <c r="G173"/>
    </row>
    <row r="174" spans="1:7" x14ac:dyDescent="0.25">
      <c r="A174"/>
      <c r="G174"/>
    </row>
    <row r="175" spans="1:7" x14ac:dyDescent="0.25">
      <c r="A175"/>
      <c r="G175"/>
    </row>
    <row r="176" spans="1:7" x14ac:dyDescent="0.25">
      <c r="A176"/>
      <c r="G176"/>
    </row>
    <row r="177" spans="1:7" x14ac:dyDescent="0.25">
      <c r="A177"/>
      <c r="G177"/>
    </row>
    <row r="178" spans="1:7" x14ac:dyDescent="0.25">
      <c r="A178"/>
      <c r="G178"/>
    </row>
    <row r="179" spans="1:7" x14ac:dyDescent="0.25">
      <c r="A179"/>
      <c r="G179"/>
    </row>
    <row r="180" spans="1:7" x14ac:dyDescent="0.25">
      <c r="A180"/>
      <c r="G180"/>
    </row>
    <row r="181" spans="1:7" x14ac:dyDescent="0.25">
      <c r="A181"/>
      <c r="G181"/>
    </row>
    <row r="182" spans="1:7" x14ac:dyDescent="0.25">
      <c r="A182"/>
      <c r="G182"/>
    </row>
    <row r="183" spans="1:7" x14ac:dyDescent="0.25">
      <c r="A183"/>
      <c r="G183"/>
    </row>
    <row r="184" spans="1:7" x14ac:dyDescent="0.25">
      <c r="A184"/>
      <c r="G184"/>
    </row>
    <row r="185" spans="1:7" x14ac:dyDescent="0.25">
      <c r="A185"/>
      <c r="G185"/>
    </row>
    <row r="186" spans="1:7" x14ac:dyDescent="0.25">
      <c r="A186"/>
      <c r="G186"/>
    </row>
    <row r="187" spans="1:7" x14ac:dyDescent="0.25">
      <c r="A187"/>
      <c r="G187"/>
    </row>
    <row r="188" spans="1:7" x14ac:dyDescent="0.25">
      <c r="A188"/>
      <c r="G188"/>
    </row>
    <row r="189" spans="1:7" x14ac:dyDescent="0.25">
      <c r="A189"/>
      <c r="G189"/>
    </row>
    <row r="190" spans="1:7" x14ac:dyDescent="0.25">
      <c r="A190"/>
      <c r="G190"/>
    </row>
    <row r="191" spans="1:7" x14ac:dyDescent="0.25">
      <c r="A191"/>
      <c r="G191"/>
    </row>
    <row r="192" spans="1:7" x14ac:dyDescent="0.25">
      <c r="A192"/>
      <c r="G192"/>
    </row>
    <row r="193" spans="1:7" x14ac:dyDescent="0.25">
      <c r="A193"/>
      <c r="G193"/>
    </row>
    <row r="194" spans="1:7" x14ac:dyDescent="0.25">
      <c r="A194"/>
      <c r="G194"/>
    </row>
    <row r="195" spans="1:7" x14ac:dyDescent="0.25">
      <c r="A195"/>
      <c r="G195"/>
    </row>
    <row r="196" spans="1:7" x14ac:dyDescent="0.25">
      <c r="A196"/>
      <c r="G196"/>
    </row>
    <row r="197" spans="1:7" x14ac:dyDescent="0.25">
      <c r="A197"/>
      <c r="G197"/>
    </row>
    <row r="198" spans="1:7" x14ac:dyDescent="0.25">
      <c r="A198"/>
      <c r="G198"/>
    </row>
    <row r="199" spans="1:7" x14ac:dyDescent="0.25">
      <c r="A199"/>
      <c r="G199"/>
    </row>
    <row r="200" spans="1:7" x14ac:dyDescent="0.25">
      <c r="A200"/>
      <c r="G200"/>
    </row>
    <row r="201" spans="1:7" x14ac:dyDescent="0.25">
      <c r="A201"/>
      <c r="G201"/>
    </row>
    <row r="202" spans="1:7" x14ac:dyDescent="0.25">
      <c r="A202"/>
      <c r="G202"/>
    </row>
    <row r="203" spans="1:7" x14ac:dyDescent="0.25">
      <c r="A203"/>
      <c r="G203"/>
    </row>
    <row r="204" spans="1:7" x14ac:dyDescent="0.25">
      <c r="A204"/>
      <c r="G204"/>
    </row>
    <row r="205" spans="1:7" x14ac:dyDescent="0.25">
      <c r="A205"/>
      <c r="G205"/>
    </row>
    <row r="206" spans="1:7" x14ac:dyDescent="0.25">
      <c r="A206"/>
      <c r="G206"/>
    </row>
    <row r="207" spans="1:7" x14ac:dyDescent="0.25">
      <c r="A207"/>
      <c r="G207"/>
    </row>
    <row r="208" spans="1:7" x14ac:dyDescent="0.25">
      <c r="A208"/>
      <c r="G208"/>
    </row>
  </sheetData>
  <mergeCells count="36">
    <mergeCell ref="A35:A36"/>
    <mergeCell ref="F35:F36"/>
    <mergeCell ref="A29:A30"/>
    <mergeCell ref="F29:F30"/>
    <mergeCell ref="A31:A32"/>
    <mergeCell ref="F31:F32"/>
    <mergeCell ref="A33:A34"/>
    <mergeCell ref="F33:F34"/>
    <mergeCell ref="A23:A24"/>
    <mergeCell ref="F23:F24"/>
    <mergeCell ref="A25:A26"/>
    <mergeCell ref="F25:F26"/>
    <mergeCell ref="A27:A28"/>
    <mergeCell ref="F27:F28"/>
    <mergeCell ref="A17:A18"/>
    <mergeCell ref="F17:F18"/>
    <mergeCell ref="A19:A20"/>
    <mergeCell ref="F19:F20"/>
    <mergeCell ref="A21:A22"/>
    <mergeCell ref="F21:F22"/>
    <mergeCell ref="A11:A12"/>
    <mergeCell ref="F11:F12"/>
    <mergeCell ref="A13:A14"/>
    <mergeCell ref="F13:F14"/>
    <mergeCell ref="A15:A16"/>
    <mergeCell ref="F15:F16"/>
    <mergeCell ref="A5:A6"/>
    <mergeCell ref="B5:B36"/>
    <mergeCell ref="C5:C36"/>
    <mergeCell ref="D5:D36"/>
    <mergeCell ref="E5:E36"/>
    <mergeCell ref="F5:F6"/>
    <mergeCell ref="A7:A8"/>
    <mergeCell ref="F7:F8"/>
    <mergeCell ref="A9:A10"/>
    <mergeCell ref="F9:F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2.15_ЕКТ</vt:lpstr>
      <vt:lpstr>2.14_Индивид</vt:lpstr>
      <vt:lpstr>'2.15_ЕКТ'!Область_печати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Кормаков А.А.</dc:creator>
  <cp:lastModifiedBy>Гуртякина Татьяна Александровна</cp:lastModifiedBy>
  <cp:lastPrinted>2014-02-24T12:46:07Z</cp:lastPrinted>
  <dcterms:created xsi:type="dcterms:W3CDTF">2013-12-24T07:33:40Z</dcterms:created>
  <dcterms:modified xsi:type="dcterms:W3CDTF">2015-07-08T02:43:13Z</dcterms:modified>
</cp:coreProperties>
</file>